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545" activeTab="2"/>
  </bookViews>
  <sheets>
    <sheet name="Planilha Orcamentaria" sheetId="1" r:id="rId1"/>
    <sheet name="CALCULO" sheetId="2" r:id="rId2"/>
    <sheet name="cronograma" sheetId="3" r:id="rId3"/>
    <sheet name="BDI" sheetId="4" state="hidden" r:id="rId4"/>
  </sheets>
  <definedNames>
    <definedName name="_xlnm.Print_Area" localSheetId="1">'CALCULO'!$A$1:$H$43</definedName>
    <definedName name="_xlnm.Print_Area" localSheetId="0">'Planilha Orcamentaria'!$A$1:$H$50</definedName>
  </definedNames>
  <calcPr fullCalcOnLoad="1"/>
</workbook>
</file>

<file path=xl/sharedStrings.xml><?xml version="1.0" encoding="utf-8"?>
<sst xmlns="http://schemas.openxmlformats.org/spreadsheetml/2006/main" count="203" uniqueCount="128">
  <si>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</si>
  <si>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</si>
  <si>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</si>
  <si>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</si>
  <si>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</si>
  <si>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</si>
  <si>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</si>
  <si>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</si>
  <si>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LDI</t>
  </si>
  <si>
    <t>PREÇO TOTAL</t>
  </si>
  <si>
    <t xml:space="preserve">FORMA DE EXECUÇÃO: </t>
  </si>
  <si>
    <t>PREÇO UNITÁRIO S/ LDI</t>
  </si>
  <si>
    <t>PREÇO UNITÁRIO C/ LDI</t>
  </si>
  <si>
    <t>IIO-PLA-005</t>
  </si>
  <si>
    <t>TOTAL GERAL DA OBRA</t>
  </si>
  <si>
    <t>m2</t>
  </si>
  <si>
    <t>1.00</t>
  </si>
  <si>
    <t>SERVIÇOS PRELIMENARES:</t>
  </si>
  <si>
    <t>unid.</t>
  </si>
  <si>
    <t>2.00</t>
  </si>
  <si>
    <t>2.01</t>
  </si>
  <si>
    <t>m</t>
  </si>
  <si>
    <t>2.02</t>
  </si>
  <si>
    <t>m3</t>
  </si>
  <si>
    <t>3.00</t>
  </si>
  <si>
    <t>3.01</t>
  </si>
  <si>
    <t>3.02</t>
  </si>
  <si>
    <t>Placa da obra padrão Governo do Estado de Minas Gerais  (1,50x3,0m)</t>
  </si>
  <si>
    <t>TERRAPLENAGEM:</t>
  </si>
  <si>
    <t>Regularização de sub leito com procton normal</t>
  </si>
  <si>
    <t>4.00</t>
  </si>
  <si>
    <t>TRANSPORTES:</t>
  </si>
  <si>
    <t>4.01</t>
  </si>
  <si>
    <t>m3xkm</t>
  </si>
  <si>
    <t>LOC-TOP-015</t>
  </si>
  <si>
    <t>ponto</t>
  </si>
  <si>
    <t>FOLHA Nº: 01/01</t>
  </si>
  <si>
    <t>OBR-VIA-015</t>
  </si>
  <si>
    <t>Escavação e carga com trator e carregadeira - Material de  1ª categoria</t>
  </si>
  <si>
    <t>OBR-VIA-125</t>
  </si>
  <si>
    <t>PAVIMENTAÇÂO:</t>
  </si>
  <si>
    <t>OBR-VIA-410</t>
  </si>
  <si>
    <t>1.01</t>
  </si>
  <si>
    <t>OBRA: PAVIMENTAÇÃO DE VIAS PÚBLICAS COM BLOCOS SEXTAVADOS DE CONCRETO</t>
  </si>
  <si>
    <t>1.02</t>
  </si>
  <si>
    <t>Transporte do material escavado das ruas, para  bota-fora (DMT = 2,87 km)</t>
  </si>
  <si>
    <t>(    x )</t>
  </si>
  <si>
    <t>OBR-VIA-215</t>
  </si>
  <si>
    <t xml:space="preserve">Execução de calçamento em bloquete espessura 8,0 cm, FCK=35,0 mpa, incluindo o fornecimento e transporte de todos os materiais, colchão de assentamento espessura 6,0 cm. </t>
  </si>
  <si>
    <t xml:space="preserve">Locação topográfica acima de 50 pontos </t>
  </si>
  <si>
    <t>DRE-SAR-025</t>
  </si>
  <si>
    <t>FORMULAS</t>
  </si>
  <si>
    <t>Meio - fio  com  sarjeta , executado com extrusora (sarjeta 30X8 cm  meio -fio  15X10 cm  X H=23cm ),incluindo escavação e acerto faixa  0,45 m</t>
  </si>
  <si>
    <t>1,50X3,00</t>
  </si>
  <si>
    <t xml:space="preserve">Locação topográfica ate de 20 pontos </t>
  </si>
  <si>
    <t>LOC-TOP-005</t>
  </si>
  <si>
    <t>A N E X O   I I I</t>
  </si>
  <si>
    <t>CRONOGRAMA FÍSICO-FINANCEIRO</t>
  </si>
  <si>
    <t>VALOR DO CONVÊNIO:</t>
  </si>
  <si>
    <t>PRAZO DA OBRA:02 MESES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</si>
  <si>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</si>
  <si>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</si>
  <si>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</si>
  <si>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</si>
  <si>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</si>
  <si>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</si>
  <si>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</si>
  <si>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</si>
  <si>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</si>
  <si>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1.0</t>
  </si>
  <si>
    <t>Físico %</t>
  </si>
  <si>
    <t>Financeiro</t>
  </si>
  <si>
    <t>2.0</t>
  </si>
  <si>
    <t>3.0</t>
  </si>
  <si>
    <t>4.0</t>
  </si>
  <si>
    <t>TOTAL</t>
  </si>
  <si>
    <t>Observações:</t>
  </si>
  <si>
    <t>CREA</t>
  </si>
  <si>
    <t>PRAZO DE EXECUÇÃO: 60 DIAS</t>
  </si>
  <si>
    <t>PREFEITURA MUNICIPAL DE LONTRA</t>
  </si>
  <si>
    <t>DATA: 06/03/2019</t>
  </si>
  <si>
    <t>Manoel Rodrigues 4+ Manoel ferreira 6 = total 10 pts</t>
  </si>
  <si>
    <t>(162+62)*0,15*6,00</t>
  </si>
  <si>
    <t>(162+62)*6,00</t>
  </si>
  <si>
    <t>(162+62)*5,40</t>
  </si>
  <si>
    <t>Transporte do material escavado das ruas, para  bota-fora (DMT = 2,00km)</t>
  </si>
  <si>
    <t>(162+62)*0,15*6,00*2</t>
  </si>
  <si>
    <t>SÉRGIO RENATO SILVA DE SÁ</t>
  </si>
  <si>
    <t xml:space="preserve">                 Crea-MG 108.066/D</t>
  </si>
  <si>
    <t>PREFEITO MUNICIPAL DE LONTRA</t>
  </si>
  <si>
    <t>(ISS = 3%)</t>
  </si>
  <si>
    <t>DATA:06/03/2019</t>
  </si>
  <si>
    <t>108.066/D</t>
  </si>
  <si>
    <t>PREFEITI MUNICIPAL DE LONTRA</t>
  </si>
  <si>
    <t>(162+62-12)*2</t>
  </si>
  <si>
    <t>(   )</t>
  </si>
  <si>
    <t>Regime de execução das obras:</t>
  </si>
  <si>
    <t>Composição do BDI sugerida</t>
  </si>
  <si>
    <t>Intervalos admissíveis sem justificativa</t>
  </si>
  <si>
    <t>Composição de BDI Adotada</t>
  </si>
  <si>
    <t>BDI Proposto:</t>
  </si>
  <si>
    <t>TAXA DE RATEIO DA ADMINISTRAÇÃO CENTRAL</t>
  </si>
  <si>
    <t xml:space="preserve">De </t>
  </si>
  <si>
    <t>até</t>
  </si>
  <si>
    <t>AC</t>
  </si>
  <si>
    <r>
      <t xml:space="preserve"> </t>
    </r>
    <r>
      <rPr>
        <sz val="9"/>
        <rFont val="Arial"/>
        <family val="2"/>
      </rPr>
      <t xml:space="preserve">
  </t>
    </r>
    <r>
      <rPr>
        <u val="single"/>
        <sz val="9"/>
        <rFont val="Arial"/>
        <family val="2"/>
      </rPr>
      <t>Observação</t>
    </r>
    <r>
      <rPr>
        <sz val="9"/>
        <rFont val="Arial"/>
        <family val="2"/>
      </rPr>
      <t>:
  i)   Composição do BDI, intervalos admissíveis e Fórmula de cálculo nos termos do Acórdão 2622/2013  do TCU.</t>
    </r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</si>
  <si>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</si>
  <si>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</si>
  <si>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</si>
  <si>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</si>
  <si>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</si>
  <si>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</si>
  <si>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</si>
  <si>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</si>
  <si>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</si>
  <si>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</si>
  <si>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</si>
  <si>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COFINS (geralmente 3,00%)</t>
  </si>
  <si>
    <t>ISS (legislação municipal 3,00%)</t>
  </si>
  <si>
    <t>CPRB (INSS 2,04%)</t>
  </si>
  <si>
    <t>DETALHAMENTO DE BDI</t>
  </si>
  <si>
    <t>Empreitada global</t>
  </si>
  <si>
    <t>REGIÃO/MÊS DE REFERÊNCIA: SETOP NORTE C/ DESONERAÇÃO DE-OUTUBRO/2018</t>
  </si>
  <si>
    <t>(    )</t>
  </si>
  <si>
    <t>REGIÃO/MÊS DE REFERÊNCIA: SETOP NORTE C/ DESONERAÇÃO DE- OUTUBRO /2018</t>
  </si>
  <si>
    <t>LOCAL:  RUAS - MANOEL RODRUIGUES E MANOEL PEREIRA ANDRADE</t>
  </si>
  <si>
    <t>LOCAL: RUAS - MANOEL RODRUIGUES E MANOEL PEREIRA ANDRADE</t>
  </si>
  <si>
    <t>LOCAL:RUAS - MANOEL RODRUIGUES E MANOELPEREIRA ANDRADE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</si>
</sst>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  <numFmt numFmtId="177" formatCode="0.000%"/>
    <numFmt numFmtId="178" formatCode="0.0%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/>
      <top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hair"/>
      <bottom style="hair"/>
    </border>
    <border>
      <left style="medium"/>
      <right/>
      <top style="thin"/>
      <bottom/>
    </border>
    <border>
      <left style="medium"/>
      <right style="thin"/>
      <top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 wrapText="1"/>
    </xf>
    <xf numFmtId="0" fontId="5" fillId="33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2" fontId="4" fillId="33" borderId="14" xfId="63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2" fontId="4" fillId="0" borderId="14" xfId="63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71" fontId="4" fillId="0" borderId="14" xfId="63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9" fillId="34" borderId="20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49" fontId="10" fillId="34" borderId="24" xfId="0" applyNumberFormat="1" applyFont="1" applyFill="1" applyBorder="1" applyAlignment="1">
      <alignment horizontal="center" vertical="top" wrapText="1"/>
    </xf>
    <xf numFmtId="10" fontId="10" fillId="34" borderId="24" xfId="0" applyNumberFormat="1" applyFont="1" applyFill="1" applyBorder="1" applyAlignment="1">
      <alignment vertical="top" wrapText="1"/>
    </xf>
    <xf numFmtId="10" fontId="11" fillId="34" borderId="24" xfId="54" applyNumberFormat="1" applyFont="1" applyFill="1" applyBorder="1" applyAlignment="1">
      <alignment vertical="top" wrapText="1"/>
    </xf>
    <xf numFmtId="10" fontId="11" fillId="34" borderId="24" xfId="0" applyNumberFormat="1" applyFont="1" applyFill="1" applyBorder="1" applyAlignment="1">
      <alignment vertical="top" wrapText="1"/>
    </xf>
    <xf numFmtId="10" fontId="11" fillId="34" borderId="25" xfId="0" applyNumberFormat="1" applyFont="1" applyFill="1" applyBorder="1" applyAlignment="1">
      <alignment vertical="top" wrapText="1"/>
    </xf>
    <xf numFmtId="49" fontId="10" fillId="34" borderId="26" xfId="0" applyNumberFormat="1" applyFont="1" applyFill="1" applyBorder="1" applyAlignment="1">
      <alignment horizontal="center" vertical="top" wrapText="1"/>
    </xf>
    <xf numFmtId="4" fontId="10" fillId="34" borderId="26" xfId="0" applyNumberFormat="1" applyFont="1" applyFill="1" applyBorder="1" applyAlignment="1">
      <alignment vertical="top" wrapText="1"/>
    </xf>
    <xf numFmtId="4" fontId="10" fillId="34" borderId="27" xfId="0" applyNumberFormat="1" applyFont="1" applyFill="1" applyBorder="1" applyAlignment="1">
      <alignment vertical="top" wrapText="1"/>
    </xf>
    <xf numFmtId="49" fontId="12" fillId="34" borderId="28" xfId="0" applyNumberFormat="1" applyFont="1" applyFill="1" applyBorder="1" applyAlignment="1">
      <alignment horizontal="center" vertical="top" wrapText="1"/>
    </xf>
    <xf numFmtId="10" fontId="12" fillId="34" borderId="28" xfId="0" applyNumberFormat="1" applyFont="1" applyFill="1" applyBorder="1" applyAlignment="1">
      <alignment vertical="top" wrapText="1"/>
    </xf>
    <xf numFmtId="10" fontId="12" fillId="34" borderId="29" xfId="0" applyNumberFormat="1" applyFont="1" applyFill="1" applyBorder="1" applyAlignment="1">
      <alignment vertical="top" wrapText="1"/>
    </xf>
    <xf numFmtId="49" fontId="12" fillId="34" borderId="30" xfId="0" applyNumberFormat="1" applyFont="1" applyFill="1" applyBorder="1" applyAlignment="1">
      <alignment horizontal="center" vertical="top" wrapText="1"/>
    </xf>
    <xf numFmtId="176" fontId="12" fillId="34" borderId="30" xfId="0" applyNumberFormat="1" applyFont="1" applyFill="1" applyBorder="1" applyAlignment="1">
      <alignment vertical="top" wrapText="1"/>
    </xf>
    <xf numFmtId="176" fontId="12" fillId="34" borderId="31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vertical="center" wrapText="1"/>
    </xf>
    <xf numFmtId="0" fontId="9" fillId="34" borderId="32" xfId="0" applyFont="1" applyFill="1" applyBorder="1" applyAlignment="1">
      <alignment wrapText="1"/>
    </xf>
    <xf numFmtId="0" fontId="9" fillId="34" borderId="33" xfId="0" applyFont="1" applyFill="1" applyBorder="1" applyAlignment="1">
      <alignment wrapText="1"/>
    </xf>
    <xf numFmtId="0" fontId="9" fillId="34" borderId="34" xfId="0" applyFont="1" applyFill="1" applyBorder="1" applyAlignment="1">
      <alignment wrapText="1"/>
    </xf>
    <xf numFmtId="0" fontId="0" fillId="34" borderId="35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6" xfId="0" applyFill="1" applyBorder="1" applyAlignment="1">
      <alignment/>
    </xf>
    <xf numFmtId="0" fontId="9" fillId="34" borderId="37" xfId="0" applyFont="1" applyFill="1" applyBorder="1" applyAlignment="1">
      <alignment wrapText="1"/>
    </xf>
    <xf numFmtId="0" fontId="0" fillId="0" borderId="38" xfId="0" applyFont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0" fillId="0" borderId="39" xfId="0" applyBorder="1" applyAlignment="1">
      <alignment vertical="center"/>
    </xf>
    <xf numFmtId="0" fontId="9" fillId="34" borderId="4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41" xfId="0" applyFont="1" applyFill="1" applyBorder="1" applyAlignment="1">
      <alignment/>
    </xf>
    <xf numFmtId="0" fontId="9" fillId="34" borderId="37" xfId="0" applyFont="1" applyFill="1" applyBorder="1" applyAlignment="1">
      <alignment/>
    </xf>
    <xf numFmtId="0" fontId="1" fillId="0" borderId="42" xfId="0" applyFont="1" applyBorder="1" applyAlignment="1">
      <alignment horizontal="center" vertical="center"/>
    </xf>
    <xf numFmtId="0" fontId="0" fillId="34" borderId="0" xfId="0" applyFill="1" applyBorder="1" applyAlignment="1">
      <alignment wrapText="1"/>
    </xf>
    <xf numFmtId="0" fontId="1" fillId="0" borderId="39" xfId="0" applyFont="1" applyBorder="1" applyAlignment="1">
      <alignment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9" xfId="0" applyFill="1" applyBorder="1" applyAlignment="1">
      <alignment/>
    </xf>
    <xf numFmtId="0" fontId="13" fillId="34" borderId="37" xfId="0" applyFont="1" applyFill="1" applyBorder="1" applyAlignment="1">
      <alignment/>
    </xf>
    <xf numFmtId="0" fontId="0" fillId="0" borderId="38" xfId="0" applyBorder="1" applyAlignment="1">
      <alignment horizontal="center" vertical="center"/>
    </xf>
    <xf numFmtId="0" fontId="13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 horizontal="right"/>
    </xf>
    <xf numFmtId="0" fontId="11" fillId="34" borderId="43" xfId="0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1" fillId="34" borderId="44" xfId="0" applyFont="1" applyFill="1" applyBorder="1" applyAlignment="1">
      <alignment wrapText="1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14" fillId="0" borderId="14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11" fillId="35" borderId="48" xfId="0" applyFont="1" applyFill="1" applyBorder="1" applyAlignment="1" applyProtection="1">
      <alignment vertical="center"/>
      <protection/>
    </xf>
    <xf numFmtId="0" fontId="11" fillId="35" borderId="42" xfId="0" applyFont="1" applyFill="1" applyBorder="1" applyAlignment="1" applyProtection="1">
      <alignment vertical="center"/>
      <protection/>
    </xf>
    <xf numFmtId="0" fontId="11" fillId="35" borderId="49" xfId="0" applyFont="1" applyFill="1" applyBorder="1" applyAlignment="1" applyProtection="1">
      <alignment vertical="center"/>
      <protection/>
    </xf>
    <xf numFmtId="0" fontId="11" fillId="35" borderId="38" xfId="0" applyFont="1" applyFill="1" applyBorder="1" applyAlignment="1" applyProtection="1">
      <alignment vertical="center"/>
      <protection/>
    </xf>
    <xf numFmtId="0" fontId="15" fillId="0" borderId="50" xfId="0" applyFont="1" applyBorder="1" applyAlignment="1">
      <alignment/>
    </xf>
    <xf numFmtId="0" fontId="11" fillId="0" borderId="51" xfId="0" applyFont="1" applyBorder="1" applyAlignment="1" applyProtection="1">
      <alignment horizontal="left" vertical="center"/>
      <protection/>
    </xf>
    <xf numFmtId="10" fontId="11" fillId="0" borderId="52" xfId="0" applyNumberFormat="1" applyFont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vertical="center"/>
      <protection/>
    </xf>
    <xf numFmtId="0" fontId="15" fillId="0" borderId="53" xfId="0" applyFont="1" applyBorder="1" applyAlignment="1">
      <alignment/>
    </xf>
    <xf numFmtId="0" fontId="11" fillId="0" borderId="54" xfId="0" applyFont="1" applyBorder="1" applyAlignment="1" applyProtection="1">
      <alignment horizontal="left" vertical="center"/>
      <protection/>
    </xf>
    <xf numFmtId="10" fontId="11" fillId="0" borderId="53" xfId="0" applyNumberFormat="1" applyFont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5" fillId="0" borderId="55" xfId="0" applyFont="1" applyBorder="1" applyAlignment="1">
      <alignment/>
    </xf>
    <xf numFmtId="0" fontId="11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>
      <alignment/>
    </xf>
    <xf numFmtId="10" fontId="11" fillId="0" borderId="55" xfId="0" applyNumberFormat="1" applyFont="1" applyBorder="1" applyAlignment="1" applyProtection="1">
      <alignment vertical="center"/>
      <protection/>
    </xf>
    <xf numFmtId="10" fontId="11" fillId="0" borderId="56" xfId="0" applyNumberFormat="1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10" fontId="11" fillId="0" borderId="58" xfId="0" applyNumberFormat="1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vertical="center"/>
      <protection/>
    </xf>
    <xf numFmtId="10" fontId="11" fillId="36" borderId="56" xfId="51" applyNumberFormat="1" applyFont="1" applyFill="1" applyBorder="1" applyAlignment="1" applyProtection="1">
      <alignment horizontal="right" vertical="center"/>
      <protection locked="0"/>
    </xf>
    <xf numFmtId="0" fontId="15" fillId="0" borderId="59" xfId="0" applyFont="1" applyBorder="1" applyAlignment="1">
      <alignment/>
    </xf>
    <xf numFmtId="0" fontId="11" fillId="0" borderId="60" xfId="0" applyFont="1" applyBorder="1" applyAlignment="1" applyProtection="1">
      <alignment horizontal="left" vertical="center"/>
      <protection/>
    </xf>
    <xf numFmtId="10" fontId="11" fillId="0" borderId="61" xfId="0" applyNumberFormat="1" applyFont="1" applyBorder="1" applyAlignment="1" applyProtection="1">
      <alignment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vertical="center"/>
      <protection/>
    </xf>
    <xf numFmtId="0" fontId="11" fillId="0" borderId="63" xfId="0" applyFont="1" applyBorder="1" applyAlignment="1" applyProtection="1">
      <alignment vertical="center"/>
      <protection/>
    </xf>
    <xf numFmtId="10" fontId="6" fillId="0" borderId="64" xfId="51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right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66" xfId="0" applyFont="1" applyFill="1" applyBorder="1" applyAlignment="1">
      <alignment horizontal="left" vertical="top"/>
    </xf>
    <xf numFmtId="0" fontId="6" fillId="0" borderId="4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72" xfId="0" applyFont="1" applyFill="1" applyBorder="1" applyAlignment="1">
      <alignment horizontal="left" vertical="top"/>
    </xf>
    <xf numFmtId="0" fontId="6" fillId="0" borderId="6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4" fontId="4" fillId="0" borderId="6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6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66" xfId="0" applyBorder="1" applyAlignment="1">
      <alignment/>
    </xf>
    <xf numFmtId="4" fontId="4" fillId="33" borderId="69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66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34" borderId="26" xfId="0" applyFill="1" applyBorder="1" applyAlignment="1">
      <alignment vertical="top" wrapText="1"/>
    </xf>
    <xf numFmtId="0" fontId="8" fillId="34" borderId="18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9" fillId="34" borderId="74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left" vertical="center"/>
    </xf>
    <xf numFmtId="0" fontId="9" fillId="34" borderId="72" xfId="0" applyFont="1" applyFill="1" applyBorder="1" applyAlignment="1">
      <alignment horizontal="left" vertical="center"/>
    </xf>
    <xf numFmtId="176" fontId="9" fillId="34" borderId="2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72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left" vertical="center"/>
    </xf>
    <xf numFmtId="0" fontId="9" fillId="34" borderId="23" xfId="0" applyFont="1" applyFill="1" applyBorder="1" applyAlignment="1">
      <alignment horizontal="left" vertical="center"/>
    </xf>
    <xf numFmtId="0" fontId="9" fillId="34" borderId="67" xfId="0" applyFont="1" applyFill="1" applyBorder="1" applyAlignment="1">
      <alignment horizontal="left" vertical="center" wrapText="1"/>
    </xf>
    <xf numFmtId="0" fontId="9" fillId="34" borderId="77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/>
    </xf>
    <xf numFmtId="0" fontId="9" fillId="34" borderId="78" xfId="0" applyFont="1" applyFill="1" applyBorder="1" applyAlignment="1">
      <alignment horizontal="left" vertical="center"/>
    </xf>
    <xf numFmtId="0" fontId="9" fillId="34" borderId="64" xfId="0" applyFont="1" applyFill="1" applyBorder="1" applyAlignment="1">
      <alignment horizontal="left" vertical="center"/>
    </xf>
    <xf numFmtId="0" fontId="0" fillId="34" borderId="79" xfId="0" applyFill="1" applyBorder="1" applyAlignment="1">
      <alignment vertical="top" wrapText="1"/>
    </xf>
    <xf numFmtId="0" fontId="9" fillId="34" borderId="80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34" borderId="81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11" fillId="35" borderId="48" xfId="0" applyFont="1" applyFill="1" applyBorder="1" applyAlignment="1" applyProtection="1">
      <alignment horizontal="center" vertical="center" wrapText="1"/>
      <protection/>
    </xf>
    <xf numFmtId="0" fontId="11" fillId="35" borderId="42" xfId="0" applyFont="1" applyFill="1" applyBorder="1" applyAlignment="1" applyProtection="1">
      <alignment horizontal="center" vertical="center" wrapText="1"/>
      <protection/>
    </xf>
    <xf numFmtId="0" fontId="11" fillId="35" borderId="62" xfId="0" applyFont="1" applyFill="1" applyBorder="1" applyAlignment="1" applyProtection="1">
      <alignment horizontal="center" vertical="center" wrapText="1"/>
      <protection/>
    </xf>
    <xf numFmtId="0" fontId="11" fillId="35" borderId="49" xfId="0" applyFont="1" applyFill="1" applyBorder="1" applyAlignment="1" applyProtection="1">
      <alignment horizontal="center" vertical="center" wrapText="1"/>
      <protection/>
    </xf>
    <xf numFmtId="0" fontId="11" fillId="35" borderId="38" xfId="0" applyFont="1" applyFill="1" applyBorder="1" applyAlignment="1" applyProtection="1">
      <alignment horizontal="center" vertical="center" wrapText="1"/>
      <protection/>
    </xf>
    <xf numFmtId="0" fontId="11" fillId="35" borderId="63" xfId="0" applyFont="1" applyFill="1" applyBorder="1" applyAlignment="1" applyProtection="1">
      <alignment horizontal="center" vertical="center" wrapText="1"/>
      <protection/>
    </xf>
    <xf numFmtId="0" fontId="13" fillId="35" borderId="48" xfId="0" applyFont="1" applyFill="1" applyBorder="1" applyAlignment="1" applyProtection="1">
      <alignment horizontal="center" vertical="center"/>
      <protection/>
    </xf>
    <xf numFmtId="0" fontId="13" fillId="35" borderId="42" xfId="0" applyFont="1" applyFill="1" applyBorder="1" applyAlignment="1" applyProtection="1">
      <alignment horizontal="center" vertical="center"/>
      <protection/>
    </xf>
    <xf numFmtId="0" fontId="13" fillId="35" borderId="49" xfId="0" applyFont="1" applyFill="1" applyBorder="1" applyAlignment="1" applyProtection="1">
      <alignment horizontal="center" vertical="center"/>
      <protection/>
    </xf>
    <xf numFmtId="0" fontId="13" fillId="35" borderId="38" xfId="0" applyFont="1" applyFill="1" applyBorder="1" applyAlignment="1" applyProtection="1">
      <alignment horizontal="center" vertical="center"/>
      <protection/>
    </xf>
    <xf numFmtId="0" fontId="13" fillId="35" borderId="82" xfId="0" applyFont="1" applyFill="1" applyBorder="1" applyAlignment="1" applyProtection="1">
      <alignment horizontal="right" vertical="center"/>
      <protection/>
    </xf>
    <xf numFmtId="0" fontId="13" fillId="35" borderId="42" xfId="0" applyFont="1" applyFill="1" applyBorder="1" applyAlignment="1" applyProtection="1">
      <alignment horizontal="right" vertical="center"/>
      <protection/>
    </xf>
    <xf numFmtId="0" fontId="13" fillId="35" borderId="62" xfId="0" applyFont="1" applyFill="1" applyBorder="1" applyAlignment="1" applyProtection="1">
      <alignment horizontal="right" vertical="center"/>
      <protection/>
    </xf>
    <xf numFmtId="0" fontId="13" fillId="35" borderId="83" xfId="0" applyFont="1" applyFill="1" applyBorder="1" applyAlignment="1" applyProtection="1">
      <alignment horizontal="right" vertical="center"/>
      <protection/>
    </xf>
    <xf numFmtId="0" fontId="13" fillId="35" borderId="38" xfId="0" applyFont="1" applyFill="1" applyBorder="1" applyAlignment="1" applyProtection="1">
      <alignment horizontal="right" vertical="center"/>
      <protection/>
    </xf>
    <xf numFmtId="0" fontId="13" fillId="35" borderId="63" xfId="0" applyFont="1" applyFill="1" applyBorder="1" applyAlignment="1" applyProtection="1">
      <alignment horizontal="right" vertical="center"/>
      <protection/>
    </xf>
    <xf numFmtId="10" fontId="13" fillId="37" borderId="48" xfId="51" applyNumberFormat="1" applyFont="1" applyFill="1" applyBorder="1" applyAlignment="1" applyProtection="1">
      <alignment horizontal="center" vertical="center"/>
      <protection/>
    </xf>
    <xf numFmtId="10" fontId="13" fillId="37" borderId="42" xfId="51" applyNumberFormat="1" applyFont="1" applyFill="1" applyBorder="1" applyAlignment="1" applyProtection="1">
      <alignment horizontal="center" vertical="center"/>
      <protection/>
    </xf>
    <xf numFmtId="10" fontId="13" fillId="37" borderId="62" xfId="51" applyNumberFormat="1" applyFont="1" applyFill="1" applyBorder="1" applyAlignment="1" applyProtection="1">
      <alignment horizontal="center" vertical="center"/>
      <protection/>
    </xf>
    <xf numFmtId="10" fontId="13" fillId="37" borderId="49" xfId="51" applyNumberFormat="1" applyFont="1" applyFill="1" applyBorder="1" applyAlignment="1" applyProtection="1">
      <alignment horizontal="center" vertical="center"/>
      <protection/>
    </xf>
    <xf numFmtId="10" fontId="13" fillId="37" borderId="38" xfId="51" applyNumberFormat="1" applyFont="1" applyFill="1" applyBorder="1" applyAlignment="1" applyProtection="1">
      <alignment horizontal="center" vertical="center"/>
      <protection/>
    </xf>
    <xf numFmtId="10" fontId="13" fillId="37" borderId="63" xfId="51" applyNumberFormat="1" applyFont="1" applyFill="1" applyBorder="1" applyAlignment="1" applyProtection="1">
      <alignment horizontal="center" vertical="center"/>
      <protection/>
    </xf>
    <xf numFmtId="10" fontId="11" fillId="0" borderId="51" xfId="0" applyNumberFormat="1" applyFont="1" applyBorder="1" applyAlignment="1" applyProtection="1">
      <alignment horizontal="center" vertical="center"/>
      <protection/>
    </xf>
    <xf numFmtId="10" fontId="11" fillId="0" borderId="84" xfId="0" applyNumberFormat="1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left" vertical="center" wrapText="1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11" fillId="0" borderId="85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horizontal="left" vertical="center" wrapText="1"/>
      <protection/>
    </xf>
    <xf numFmtId="0" fontId="11" fillId="0" borderId="83" xfId="0" applyFont="1" applyBorder="1" applyAlignment="1" applyProtection="1">
      <alignment horizontal="left" vertical="center" wrapText="1"/>
      <protection/>
    </xf>
    <xf numFmtId="0" fontId="11" fillId="0" borderId="38" xfId="0" applyFont="1" applyBorder="1" applyAlignment="1" applyProtection="1">
      <alignment horizontal="left" vertical="center" wrapText="1"/>
      <protection/>
    </xf>
    <xf numFmtId="0" fontId="11" fillId="0" borderId="63" xfId="0" applyFont="1" applyBorder="1" applyAlignment="1" applyProtection="1">
      <alignment horizontal="left" vertical="center" wrapText="1"/>
      <protection/>
    </xf>
    <xf numFmtId="10" fontId="11" fillId="0" borderId="54" xfId="0" applyNumberFormat="1" applyFont="1" applyBorder="1" applyAlignment="1" applyProtection="1">
      <alignment horizontal="center" vertical="center"/>
      <protection/>
    </xf>
    <xf numFmtId="0" fontId="15" fillId="0" borderId="53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10" fontId="11" fillId="36" borderId="54" xfId="51" applyNumberFormat="1" applyFont="1" applyFill="1" applyBorder="1" applyAlignment="1" applyProtection="1">
      <alignment horizontal="right" vertical="center"/>
      <protection locked="0"/>
    </xf>
    <xf numFmtId="10" fontId="11" fillId="36" borderId="60" xfId="51" applyNumberFormat="1" applyFont="1" applyFill="1" applyBorder="1" applyAlignment="1" applyProtection="1">
      <alignment horizontal="right" vertical="center"/>
      <protection locked="0"/>
    </xf>
    <xf numFmtId="0" fontId="15" fillId="0" borderId="5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10" fontId="11" fillId="36" borderId="51" xfId="51" applyNumberFormat="1" applyFont="1" applyFill="1" applyBorder="1" applyAlignment="1" applyProtection="1">
      <alignment horizontal="right" vertical="center"/>
      <protection locked="0"/>
    </xf>
    <xf numFmtId="10" fontId="11" fillId="0" borderId="86" xfId="0" applyNumberFormat="1" applyFont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3" xfId="0" applyBorder="1" applyAlignment="1">
      <alignment horizontal="center"/>
    </xf>
    <xf numFmtId="0" fontId="15" fillId="0" borderId="48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0" fontId="1" fillId="36" borderId="54" xfId="51" applyNumberFormat="1" applyFont="1" applyFill="1" applyBorder="1" applyAlignment="1" applyProtection="1">
      <alignment horizontal="center" vertical="center"/>
      <protection locked="0"/>
    </xf>
    <xf numFmtId="10" fontId="1" fillId="36" borderId="87" xfId="51" applyNumberFormat="1" applyFont="1" applyFill="1" applyBorder="1" applyAlignment="1" applyProtection="1">
      <alignment horizontal="center" vertical="center"/>
      <protection locked="0"/>
    </xf>
    <xf numFmtId="10" fontId="11" fillId="0" borderId="60" xfId="0" applyNumberFormat="1" applyFont="1" applyBorder="1" applyAlignment="1" applyProtection="1">
      <alignment horizontal="center" vertical="center"/>
      <protection/>
    </xf>
    <xf numFmtId="10" fontId="11" fillId="0" borderId="88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1" name="Oval 1"/>
        <xdr:cNvSpPr>
          <a:spLocks/>
        </xdr:cNvSpPr>
      </xdr:nvSpPr>
      <xdr:spPr>
        <a:xfrm>
          <a:off x="8991600" y="3238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6</xdr:row>
      <xdr:rowOff>57150</xdr:rowOff>
    </xdr:from>
    <xdr:to>
      <xdr:col>33</xdr:col>
      <xdr:colOff>142875</xdr:colOff>
      <xdr:row>9</xdr:row>
      <xdr:rowOff>66675</xdr:rowOff>
    </xdr:to>
    <xdr:pic>
      <xdr:nvPicPr>
        <xdr:cNvPr id="2" name="Imagem 1" descr="BDI = (1+AC+S+R+G)(1+DF)(1+L) - 1&#13;&#10;                        (1-I)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028700"/>
          <a:ext cx="2495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Zeros="0" view="pageBreakPreview" zoomScaleSheetLayoutView="100" zoomScalePageLayoutView="0" workbookViewId="0" topLeftCell="A17">
      <selection activeCell="I33" sqref="I33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54.140625" style="1" customWidth="1"/>
    <col min="4" max="4" width="11.8515625" style="1" customWidth="1"/>
    <col min="5" max="5" width="12.28125" style="1" customWidth="1"/>
    <col min="6" max="6" width="10.28125" style="1" customWidth="1"/>
    <col min="7" max="7" width="10.00390625" style="1" customWidth="1"/>
    <col min="8" max="8" width="10.8515625" style="1" customWidth="1"/>
    <col min="9" max="9" width="19.28125" style="1" customWidth="1"/>
    <col min="10" max="10" width="10.140625" style="1" bestFit="1" customWidth="1"/>
    <col min="11" max="16384" width="9.140625" style="1" customWidth="1"/>
  </cols>
  <sheetData>
    <row r="1" spans="1:8" ht="3.75" customHeight="1" thickBot="1">
      <c r="A1" s="171"/>
      <c r="B1" s="171"/>
      <c r="C1" s="171"/>
      <c r="D1" s="171"/>
      <c r="E1" s="171"/>
      <c r="F1" s="171"/>
      <c r="G1" s="171"/>
      <c r="H1" s="171"/>
    </row>
    <row r="2" spans="1:8" ht="19.5" customHeight="1" thickBot="1">
      <c r="A2" s="158" t="s">
        <v>4</v>
      </c>
      <c r="B2" s="159"/>
      <c r="C2" s="159"/>
      <c r="D2" s="159"/>
      <c r="E2" s="159"/>
      <c r="F2" s="159"/>
      <c r="G2" s="159"/>
      <c r="H2" s="160"/>
    </row>
    <row r="3" spans="1:8" ht="3.75" customHeight="1" thickBot="1">
      <c r="A3" s="2"/>
      <c r="B3" s="2"/>
      <c r="C3" s="2"/>
      <c r="D3" s="2"/>
      <c r="E3" s="2"/>
      <c r="F3" s="2"/>
      <c r="G3" s="2"/>
      <c r="H3" s="2"/>
    </row>
    <row r="4" spans="1:8" ht="19.5" customHeight="1">
      <c r="A4" s="175" t="s">
        <v>79</v>
      </c>
      <c r="B4" s="176"/>
      <c r="C4" s="176"/>
      <c r="D4" s="176"/>
      <c r="E4" s="177"/>
      <c r="F4" s="165" t="s">
        <v>36</v>
      </c>
      <c r="G4" s="166"/>
      <c r="H4" s="167"/>
    </row>
    <row r="5" spans="1:8" ht="19.5" customHeight="1">
      <c r="A5" s="161" t="s">
        <v>43</v>
      </c>
      <c r="B5" s="162"/>
      <c r="C5" s="162"/>
      <c r="D5" s="162"/>
      <c r="E5" s="163"/>
      <c r="F5" s="172" t="s">
        <v>80</v>
      </c>
      <c r="G5" s="173"/>
      <c r="H5" s="174"/>
    </row>
    <row r="6" spans="1:8" ht="33.75" customHeight="1">
      <c r="A6" s="178" t="s">
        <v>125</v>
      </c>
      <c r="B6" s="179"/>
      <c r="C6" s="179"/>
      <c r="D6" s="180"/>
      <c r="E6" s="168" t="s">
        <v>10</v>
      </c>
      <c r="F6" s="169"/>
      <c r="G6" s="169"/>
      <c r="H6" s="170"/>
    </row>
    <row r="7" spans="1:8" ht="19.5" customHeight="1">
      <c r="A7" s="152" t="s">
        <v>122</v>
      </c>
      <c r="B7" s="153"/>
      <c r="C7" s="153"/>
      <c r="D7" s="154"/>
      <c r="E7" s="149" t="s">
        <v>123</v>
      </c>
      <c r="F7" s="147" t="s">
        <v>6</v>
      </c>
      <c r="G7" s="3" t="s">
        <v>46</v>
      </c>
      <c r="H7" s="4" t="s">
        <v>7</v>
      </c>
    </row>
    <row r="8" spans="1:8" ht="47.25" customHeight="1" thickBot="1">
      <c r="A8" s="156" t="s">
        <v>78</v>
      </c>
      <c r="B8" s="157"/>
      <c r="C8" s="157"/>
      <c r="D8" s="102" t="s">
        <v>90</v>
      </c>
      <c r="E8" s="150"/>
      <c r="F8" s="148"/>
      <c r="G8" s="5" t="s">
        <v>8</v>
      </c>
      <c r="H8" s="141">
        <v>0.2904</v>
      </c>
    </row>
    <row r="9" spans="1:8" ht="3.75" customHeight="1" thickBot="1">
      <c r="A9" s="164"/>
      <c r="B9" s="164"/>
      <c r="C9" s="164"/>
      <c r="D9" s="164"/>
      <c r="E9" s="164"/>
      <c r="F9" s="164"/>
      <c r="G9" s="164"/>
      <c r="H9" s="164"/>
    </row>
    <row r="10" spans="1:8" ht="38.25">
      <c r="A10" s="15" t="s">
        <v>0</v>
      </c>
      <c r="B10" s="16" t="s">
        <v>5</v>
      </c>
      <c r="C10" s="16" t="s">
        <v>1</v>
      </c>
      <c r="D10" s="16" t="s">
        <v>3</v>
      </c>
      <c r="E10" s="16" t="s">
        <v>2</v>
      </c>
      <c r="F10" s="17" t="s">
        <v>11</v>
      </c>
      <c r="G10" s="17" t="s">
        <v>12</v>
      </c>
      <c r="H10" s="18" t="s">
        <v>9</v>
      </c>
    </row>
    <row r="11" spans="1:8" s="14" customFormat="1" ht="15.75" customHeight="1">
      <c r="A11" s="19" t="s">
        <v>16</v>
      </c>
      <c r="B11" s="20"/>
      <c r="C11" s="21" t="s">
        <v>17</v>
      </c>
      <c r="D11" s="22"/>
      <c r="E11" s="23"/>
      <c r="F11" s="23"/>
      <c r="G11" s="23">
        <f>F11*1.3</f>
        <v>0</v>
      </c>
      <c r="H11" s="23">
        <f>E11*G11</f>
        <v>0</v>
      </c>
    </row>
    <row r="12" spans="1:8" ht="12.75" customHeight="1">
      <c r="A12" s="24" t="s">
        <v>42</v>
      </c>
      <c r="B12" s="25" t="s">
        <v>13</v>
      </c>
      <c r="C12" s="26" t="s">
        <v>27</v>
      </c>
      <c r="D12" s="27" t="s">
        <v>18</v>
      </c>
      <c r="E12" s="28">
        <v>1</v>
      </c>
      <c r="F12" s="28">
        <v>1083.52</v>
      </c>
      <c r="G12" s="28">
        <f>F12+F12*0.2904</f>
        <v>1398.174208</v>
      </c>
      <c r="H12" s="28">
        <f>E12*G12</f>
        <v>1398.174208</v>
      </c>
    </row>
    <row r="13" spans="1:9" ht="12.75" customHeight="1">
      <c r="A13" s="24" t="s">
        <v>44</v>
      </c>
      <c r="B13" s="25" t="s">
        <v>55</v>
      </c>
      <c r="C13" s="26" t="s">
        <v>54</v>
      </c>
      <c r="D13" s="27" t="s">
        <v>35</v>
      </c>
      <c r="E13" s="28">
        <f>CALCULO!E13</f>
        <v>10</v>
      </c>
      <c r="F13" s="13">
        <v>82</v>
      </c>
      <c r="G13" s="28">
        <v>105.81</v>
      </c>
      <c r="H13" s="28">
        <f>E13*G13</f>
        <v>1058.1</v>
      </c>
      <c r="I13" s="142">
        <v>1058.1</v>
      </c>
    </row>
    <row r="14" spans="1:8" ht="12.75">
      <c r="A14" s="24"/>
      <c r="B14" s="24"/>
      <c r="C14" s="26"/>
      <c r="D14" s="27"/>
      <c r="E14" s="28"/>
      <c r="F14" s="28"/>
      <c r="G14" s="28"/>
      <c r="H14" s="29">
        <f>SUM(H11:H13)</f>
        <v>2456.274208</v>
      </c>
    </row>
    <row r="15" spans="1:8" s="14" customFormat="1" ht="12.75">
      <c r="A15" s="19" t="s">
        <v>19</v>
      </c>
      <c r="B15" s="19"/>
      <c r="C15" s="21" t="s">
        <v>28</v>
      </c>
      <c r="D15" s="30"/>
      <c r="E15" s="23"/>
      <c r="F15" s="23"/>
      <c r="G15" s="23"/>
      <c r="H15" s="23">
        <f aca="true" t="shared" si="0" ref="H15:H24">E15*G15</f>
        <v>0</v>
      </c>
    </row>
    <row r="16" spans="1:8" ht="12.75" customHeight="1">
      <c r="A16" s="24" t="s">
        <v>20</v>
      </c>
      <c r="B16" s="24" t="s">
        <v>37</v>
      </c>
      <c r="C16" s="26" t="s">
        <v>38</v>
      </c>
      <c r="D16" s="27" t="s">
        <v>23</v>
      </c>
      <c r="E16" s="28">
        <f>CALCULO!E16</f>
        <v>201.60000000000002</v>
      </c>
      <c r="F16" s="28">
        <v>3.67</v>
      </c>
      <c r="G16" s="28">
        <v>4.74</v>
      </c>
      <c r="H16" s="28">
        <f t="shared" si="0"/>
        <v>955.5840000000002</v>
      </c>
    </row>
    <row r="17" spans="1:8" ht="12.75" customHeight="1">
      <c r="A17" s="24" t="s">
        <v>22</v>
      </c>
      <c r="B17" s="24" t="s">
        <v>39</v>
      </c>
      <c r="C17" s="26" t="s">
        <v>29</v>
      </c>
      <c r="D17" s="24" t="s">
        <v>15</v>
      </c>
      <c r="E17" s="28">
        <f>CALCULO!E17</f>
        <v>1344</v>
      </c>
      <c r="F17" s="28">
        <v>0.78</v>
      </c>
      <c r="G17" s="28">
        <v>1.01</v>
      </c>
      <c r="H17" s="28">
        <f t="shared" si="0"/>
        <v>1357.44</v>
      </c>
    </row>
    <row r="18" spans="1:8" ht="12.75">
      <c r="A18" s="24"/>
      <c r="B18" s="31"/>
      <c r="C18" s="26"/>
      <c r="D18" s="24"/>
      <c r="E18" s="28"/>
      <c r="F18" s="28"/>
      <c r="G18" s="28"/>
      <c r="H18" s="29">
        <f>SUM(H15:H17)</f>
        <v>2313.0240000000003</v>
      </c>
    </row>
    <row r="19" spans="1:8" s="14" customFormat="1" ht="12.75">
      <c r="A19" s="19" t="s">
        <v>24</v>
      </c>
      <c r="B19" s="19"/>
      <c r="C19" s="21" t="s">
        <v>40</v>
      </c>
      <c r="D19" s="30"/>
      <c r="E19" s="23"/>
      <c r="F19" s="23"/>
      <c r="G19" s="23"/>
      <c r="H19" s="23">
        <f t="shared" si="0"/>
        <v>0</v>
      </c>
    </row>
    <row r="20" spans="1:8" ht="33.75">
      <c r="A20" s="24" t="s">
        <v>25</v>
      </c>
      <c r="B20" s="32" t="s">
        <v>47</v>
      </c>
      <c r="C20" s="26" t="s">
        <v>48</v>
      </c>
      <c r="D20" s="27" t="s">
        <v>15</v>
      </c>
      <c r="E20" s="28">
        <f>CALCULO!E20</f>
        <v>1209.6000000000001</v>
      </c>
      <c r="F20" s="28">
        <v>45.19</v>
      </c>
      <c r="G20" s="28">
        <v>58.31</v>
      </c>
      <c r="H20" s="28">
        <f t="shared" si="0"/>
        <v>70531.77600000001</v>
      </c>
    </row>
    <row r="21" spans="1:9" ht="22.5">
      <c r="A21" s="24" t="s">
        <v>26</v>
      </c>
      <c r="B21" s="32" t="s">
        <v>50</v>
      </c>
      <c r="C21" s="104" t="s">
        <v>52</v>
      </c>
      <c r="D21" s="24" t="s">
        <v>21</v>
      </c>
      <c r="E21" s="28">
        <f>CALCULO!E21</f>
        <v>424</v>
      </c>
      <c r="F21" s="28">
        <v>27.66</v>
      </c>
      <c r="G21" s="28">
        <v>35.69</v>
      </c>
      <c r="H21" s="28">
        <f t="shared" si="0"/>
        <v>15132.56</v>
      </c>
      <c r="I21" s="6"/>
    </row>
    <row r="22" spans="1:9" ht="12.75">
      <c r="A22" s="24"/>
      <c r="B22" s="24"/>
      <c r="C22" s="26"/>
      <c r="D22" s="24"/>
      <c r="E22" s="28"/>
      <c r="F22" s="28"/>
      <c r="G22" s="28"/>
      <c r="H22" s="29">
        <f>SUM(H19:H21)</f>
        <v>85664.33600000001</v>
      </c>
      <c r="I22" s="6"/>
    </row>
    <row r="23" spans="1:8" ht="12.75" customHeight="1">
      <c r="A23" s="33"/>
      <c r="B23" s="34"/>
      <c r="C23" s="35"/>
      <c r="D23" s="27"/>
      <c r="E23" s="28"/>
      <c r="F23" s="28"/>
      <c r="G23" s="28">
        <f>F23</f>
        <v>0</v>
      </c>
      <c r="H23" s="29"/>
    </row>
    <row r="24" spans="1:8" s="14" customFormat="1" ht="12.75" customHeight="1">
      <c r="A24" s="19" t="s">
        <v>30</v>
      </c>
      <c r="B24" s="19"/>
      <c r="C24" s="21" t="s">
        <v>31</v>
      </c>
      <c r="D24" s="22"/>
      <c r="E24" s="23"/>
      <c r="F24" s="23"/>
      <c r="G24" s="23">
        <f>F24</f>
        <v>0</v>
      </c>
      <c r="H24" s="23">
        <f t="shared" si="0"/>
        <v>0</v>
      </c>
    </row>
    <row r="25" spans="1:8" ht="12.75" customHeight="1">
      <c r="A25" s="24" t="s">
        <v>32</v>
      </c>
      <c r="B25" s="25" t="s">
        <v>41</v>
      </c>
      <c r="C25" s="26" t="s">
        <v>45</v>
      </c>
      <c r="D25" s="27" t="s">
        <v>33</v>
      </c>
      <c r="E25" s="28">
        <f>CALCULO!E25</f>
        <v>403.20000000000005</v>
      </c>
      <c r="F25" s="28">
        <v>0.75</v>
      </c>
      <c r="G25" s="28">
        <v>0.97</v>
      </c>
      <c r="H25" s="28">
        <f>E25*G25</f>
        <v>391.10400000000004</v>
      </c>
    </row>
    <row r="26" spans="1:8" ht="12.75">
      <c r="A26" s="24"/>
      <c r="B26" s="24"/>
      <c r="C26" s="26"/>
      <c r="D26" s="27"/>
      <c r="E26" s="28"/>
      <c r="F26" s="28"/>
      <c r="G26" s="28">
        <f>F26</f>
        <v>0</v>
      </c>
      <c r="H26" s="29">
        <f>SUM(H24:H25)</f>
        <v>391.10400000000004</v>
      </c>
    </row>
    <row r="27" spans="1:8" ht="12.75" customHeight="1">
      <c r="A27" s="24"/>
      <c r="B27" s="25"/>
      <c r="C27" s="26"/>
      <c r="D27" s="27"/>
      <c r="E27" s="28"/>
      <c r="F27" s="28"/>
      <c r="G27" s="28">
        <f>F27*1.2</f>
        <v>0</v>
      </c>
      <c r="H27" s="29"/>
    </row>
    <row r="28" spans="1:8" ht="12.75" customHeight="1">
      <c r="A28" s="24"/>
      <c r="B28" s="25"/>
      <c r="C28" s="26"/>
      <c r="D28" s="27"/>
      <c r="E28" s="28"/>
      <c r="F28" s="28"/>
      <c r="G28" s="28">
        <f>F28*1.32</f>
        <v>0</v>
      </c>
      <c r="H28" s="28">
        <f>E28*G28</f>
        <v>0</v>
      </c>
    </row>
    <row r="29" spans="1:8" ht="12.75" customHeight="1">
      <c r="A29" s="24"/>
      <c r="B29" s="25"/>
      <c r="C29" s="26"/>
      <c r="D29" s="27"/>
      <c r="E29" s="28"/>
      <c r="F29" s="28"/>
      <c r="G29" s="28">
        <f>F29*1.3</f>
        <v>0</v>
      </c>
      <c r="H29" s="28">
        <f>E29*G29</f>
        <v>0</v>
      </c>
    </row>
    <row r="30" spans="1:8" ht="12.75" customHeight="1">
      <c r="A30" s="24"/>
      <c r="B30" s="25"/>
      <c r="C30" s="26"/>
      <c r="D30" s="27"/>
      <c r="E30" s="28"/>
      <c r="F30" s="28"/>
      <c r="G30" s="28">
        <f>F30*1.3</f>
        <v>0</v>
      </c>
      <c r="H30" s="28">
        <f>E30*G30</f>
        <v>0</v>
      </c>
    </row>
    <row r="31" spans="1:8" ht="12.75" customHeight="1">
      <c r="A31" s="24"/>
      <c r="B31" s="25"/>
      <c r="C31" s="26"/>
      <c r="D31" s="36"/>
      <c r="E31" s="28"/>
      <c r="F31" s="28"/>
      <c r="G31" s="28">
        <f>F31*1.3</f>
        <v>0</v>
      </c>
      <c r="H31" s="28">
        <f>E31*G31</f>
        <v>0</v>
      </c>
    </row>
    <row r="32" spans="1:8" ht="12.75" customHeight="1">
      <c r="A32" s="25"/>
      <c r="B32" s="25"/>
      <c r="C32" s="26"/>
      <c r="D32" s="27"/>
      <c r="E32" s="37"/>
      <c r="F32" s="38"/>
      <c r="G32" s="38">
        <f>F32*$H$8</f>
        <v>0</v>
      </c>
      <c r="H32" s="38">
        <f>E32*G32</f>
        <v>0</v>
      </c>
    </row>
    <row r="33" spans="1:10" ht="18" customHeight="1">
      <c r="A33" s="155" t="s">
        <v>14</v>
      </c>
      <c r="B33" s="155"/>
      <c r="C33" s="155"/>
      <c r="D33" s="155"/>
      <c r="E33" s="155"/>
      <c r="F33" s="155"/>
      <c r="G33" s="155"/>
      <c r="H33" s="39">
        <v>90824.73</v>
      </c>
      <c r="J33" s="6"/>
    </row>
    <row r="34" spans="1:8" ht="14.25" customHeight="1">
      <c r="A34" s="7"/>
      <c r="B34" s="7"/>
      <c r="C34" s="7"/>
      <c r="D34" s="7"/>
      <c r="E34" s="7"/>
      <c r="F34" s="7"/>
      <c r="G34" s="7"/>
      <c r="H34" s="8"/>
    </row>
    <row r="35" spans="1:8" ht="14.25" customHeight="1">
      <c r="A35" s="7"/>
      <c r="B35" s="7"/>
      <c r="C35" s="7"/>
      <c r="D35" s="7"/>
      <c r="E35" s="7"/>
      <c r="F35" s="7"/>
      <c r="G35" s="7"/>
      <c r="H35" s="8"/>
    </row>
    <row r="36" spans="1:8" ht="14.25" customHeight="1">
      <c r="A36" s="7"/>
      <c r="B36" s="7"/>
      <c r="C36" s="7"/>
      <c r="D36" s="7"/>
      <c r="E36" s="7"/>
      <c r="F36" s="7"/>
      <c r="G36" s="7"/>
      <c r="H36" s="8"/>
    </row>
    <row r="37" spans="1:8" ht="11.25" customHeight="1">
      <c r="A37" s="9"/>
      <c r="B37" s="9"/>
      <c r="C37" s="9"/>
      <c r="D37" s="9"/>
      <c r="E37" s="9"/>
      <c r="F37" s="9"/>
      <c r="G37" s="9"/>
      <c r="H37" s="9"/>
    </row>
    <row r="38" spans="1:8" ht="11.25" customHeight="1">
      <c r="A38" s="9"/>
      <c r="B38" s="146"/>
      <c r="C38" s="146"/>
      <c r="D38" s="9"/>
      <c r="E38" s="151"/>
      <c r="F38" s="151"/>
      <c r="G38" s="10"/>
      <c r="H38" s="9"/>
    </row>
    <row r="39" spans="1:8" ht="12.75">
      <c r="A39" s="11"/>
      <c r="B39" s="143" t="s">
        <v>87</v>
      </c>
      <c r="C39" s="144"/>
      <c r="D39" s="11"/>
      <c r="E39" s="145"/>
      <c r="F39" s="145"/>
      <c r="G39" s="12"/>
      <c r="H39" s="11"/>
    </row>
    <row r="40" ht="12.75" hidden="1"/>
    <row r="41" ht="12.75">
      <c r="C41" s="103" t="s">
        <v>88</v>
      </c>
    </row>
    <row r="45" spans="1:8" ht="11.25" customHeight="1">
      <c r="A45" s="9"/>
      <c r="B45" s="146"/>
      <c r="C45" s="146"/>
      <c r="D45" s="9"/>
      <c r="E45" s="151"/>
      <c r="F45" s="151"/>
      <c r="G45" s="10"/>
      <c r="H45" s="9"/>
    </row>
    <row r="46" spans="1:8" ht="12.75">
      <c r="A46" s="11"/>
      <c r="B46" s="143" t="s">
        <v>93</v>
      </c>
      <c r="C46" s="144"/>
      <c r="D46" s="11"/>
      <c r="E46" s="145"/>
      <c r="F46" s="145"/>
      <c r="G46" s="12"/>
      <c r="H46" s="11"/>
    </row>
    <row r="47" ht="12" customHeight="1"/>
    <row r="48" ht="11.25" customHeight="1"/>
    <row r="49" ht="12" customHeight="1"/>
    <row r="50" ht="13.5" customHeight="1"/>
    <row r="51" ht="4.5" customHeight="1"/>
  </sheetData>
  <sheetProtection/>
  <mergeCells count="22">
    <mergeCell ref="A1:H1"/>
    <mergeCell ref="F5:H5"/>
    <mergeCell ref="A4:E4"/>
    <mergeCell ref="A6:D6"/>
    <mergeCell ref="A33:G33"/>
    <mergeCell ref="A8:C8"/>
    <mergeCell ref="A2:H2"/>
    <mergeCell ref="A5:E5"/>
    <mergeCell ref="B38:C38"/>
    <mergeCell ref="A9:H9"/>
    <mergeCell ref="F4:H4"/>
    <mergeCell ref="E6:H6"/>
    <mergeCell ref="B46:C46"/>
    <mergeCell ref="E46:F46"/>
    <mergeCell ref="B45:C45"/>
    <mergeCell ref="F7:F8"/>
    <mergeCell ref="E7:E8"/>
    <mergeCell ref="E45:F45"/>
    <mergeCell ref="B39:C39"/>
    <mergeCell ref="E39:F39"/>
    <mergeCell ref="E38:F38"/>
    <mergeCell ref="A7:D7"/>
  </mergeCells>
  <printOptions/>
  <pageMargins left="0.7874015748031497" right="0.1968503937007874" top="0.3937007874015748" bottom="0.3937007874015748" header="0" footer="0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view="pageBreakPreview" zoomScaleSheetLayoutView="100" zoomScalePageLayoutView="0" workbookViewId="0" topLeftCell="A13">
      <selection activeCell="I20" sqref="I20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54.140625" style="1" customWidth="1"/>
    <col min="4" max="5" width="12.28125" style="1" customWidth="1"/>
    <col min="6" max="6" width="10.28125" style="1" customWidth="1"/>
    <col min="7" max="7" width="20.7109375" style="1" customWidth="1"/>
    <col min="8" max="8" width="18.57421875" style="1" customWidth="1"/>
    <col min="9" max="9" width="9.140625" style="1" customWidth="1"/>
    <col min="10" max="10" width="10.140625" style="1" bestFit="1" customWidth="1"/>
    <col min="11" max="16384" width="9.140625" style="1" customWidth="1"/>
  </cols>
  <sheetData>
    <row r="1" spans="1:8" ht="3.75" customHeight="1" thickBot="1">
      <c r="A1" s="171"/>
      <c r="B1" s="171"/>
      <c r="C1" s="171"/>
      <c r="D1" s="171"/>
      <c r="E1" s="171"/>
      <c r="F1" s="171"/>
      <c r="G1" s="171"/>
      <c r="H1" s="171"/>
    </row>
    <row r="2" spans="1:8" ht="19.5" customHeight="1" thickBot="1">
      <c r="A2" s="158" t="s">
        <v>4</v>
      </c>
      <c r="B2" s="159"/>
      <c r="C2" s="159"/>
      <c r="D2" s="159"/>
      <c r="E2" s="159"/>
      <c r="F2" s="159"/>
      <c r="G2" s="159"/>
      <c r="H2" s="160"/>
    </row>
    <row r="3" spans="1:8" ht="3.75" customHeight="1" thickBot="1">
      <c r="A3" s="2"/>
      <c r="B3" s="2"/>
      <c r="C3" s="2"/>
      <c r="D3" s="2"/>
      <c r="E3" s="2"/>
      <c r="F3" s="2"/>
      <c r="G3" s="2"/>
      <c r="H3" s="2"/>
    </row>
    <row r="4" spans="1:8" ht="19.5" customHeight="1">
      <c r="A4" s="175" t="s">
        <v>79</v>
      </c>
      <c r="B4" s="176"/>
      <c r="C4" s="176"/>
      <c r="D4" s="176"/>
      <c r="E4" s="177"/>
      <c r="F4" s="165" t="s">
        <v>36</v>
      </c>
      <c r="G4" s="166"/>
      <c r="H4" s="167"/>
    </row>
    <row r="5" spans="1:8" ht="19.5" customHeight="1">
      <c r="A5" s="161" t="s">
        <v>43</v>
      </c>
      <c r="B5" s="162"/>
      <c r="C5" s="162"/>
      <c r="D5" s="162"/>
      <c r="E5" s="163"/>
      <c r="F5" s="172" t="s">
        <v>80</v>
      </c>
      <c r="G5" s="173"/>
      <c r="H5" s="174"/>
    </row>
    <row r="6" spans="1:8" ht="33.75" customHeight="1">
      <c r="A6" s="178" t="s">
        <v>126</v>
      </c>
      <c r="B6" s="179"/>
      <c r="C6" s="179"/>
      <c r="D6" s="180"/>
      <c r="E6" s="168" t="s">
        <v>10</v>
      </c>
      <c r="F6" s="169"/>
      <c r="G6" s="169"/>
      <c r="H6" s="170"/>
    </row>
    <row r="7" spans="1:8" ht="19.5" customHeight="1">
      <c r="A7" s="152" t="s">
        <v>124</v>
      </c>
      <c r="B7" s="153"/>
      <c r="C7" s="153"/>
      <c r="D7" s="154"/>
      <c r="E7" s="149" t="s">
        <v>95</v>
      </c>
      <c r="F7" s="147" t="s">
        <v>6</v>
      </c>
      <c r="G7" s="3" t="s">
        <v>46</v>
      </c>
      <c r="H7" s="4" t="s">
        <v>7</v>
      </c>
    </row>
    <row r="8" spans="1:8" ht="19.5" customHeight="1" thickBot="1">
      <c r="A8" s="181" t="s">
        <v>78</v>
      </c>
      <c r="B8" s="182"/>
      <c r="C8" s="182"/>
      <c r="D8" s="183"/>
      <c r="E8" s="150"/>
      <c r="F8" s="148"/>
      <c r="G8" s="5" t="s">
        <v>8</v>
      </c>
      <c r="H8" s="141">
        <v>0.2904</v>
      </c>
    </row>
    <row r="9" spans="1:8" ht="3.75" customHeight="1" thickBot="1">
      <c r="A9" s="164"/>
      <c r="B9" s="164"/>
      <c r="C9" s="164"/>
      <c r="D9" s="164"/>
      <c r="E9" s="164"/>
      <c r="F9" s="164"/>
      <c r="G9" s="164"/>
      <c r="H9" s="164"/>
    </row>
    <row r="10" spans="1:8" ht="38.25" customHeight="1">
      <c r="A10" s="15" t="s">
        <v>0</v>
      </c>
      <c r="B10" s="16" t="s">
        <v>5</v>
      </c>
      <c r="C10" s="16" t="s">
        <v>1</v>
      </c>
      <c r="D10" s="16" t="s">
        <v>3</v>
      </c>
      <c r="E10" s="16" t="s">
        <v>2</v>
      </c>
      <c r="F10" s="192" t="s">
        <v>51</v>
      </c>
      <c r="G10" s="193"/>
      <c r="H10" s="194"/>
    </row>
    <row r="11" spans="1:8" s="14" customFormat="1" ht="15.75" customHeight="1">
      <c r="A11" s="19" t="s">
        <v>16</v>
      </c>
      <c r="B11" s="20"/>
      <c r="C11" s="21" t="s">
        <v>17</v>
      </c>
      <c r="D11" s="22"/>
      <c r="E11" s="23"/>
      <c r="F11" s="189"/>
      <c r="G11" s="190"/>
      <c r="H11" s="191"/>
    </row>
    <row r="12" spans="1:8" ht="12.75" customHeight="1">
      <c r="A12" s="24" t="s">
        <v>42</v>
      </c>
      <c r="B12" s="25" t="s">
        <v>13</v>
      </c>
      <c r="C12" s="26" t="s">
        <v>27</v>
      </c>
      <c r="D12" s="27" t="s">
        <v>18</v>
      </c>
      <c r="E12" s="28">
        <v>1</v>
      </c>
      <c r="F12" s="184" t="s">
        <v>53</v>
      </c>
      <c r="G12" s="185"/>
      <c r="H12" s="186"/>
    </row>
    <row r="13" spans="1:8" ht="12.75" customHeight="1">
      <c r="A13" s="24" t="s">
        <v>44</v>
      </c>
      <c r="B13" s="25" t="s">
        <v>34</v>
      </c>
      <c r="C13" s="26" t="s">
        <v>49</v>
      </c>
      <c r="D13" s="27" t="s">
        <v>35</v>
      </c>
      <c r="E13" s="28">
        <v>10</v>
      </c>
      <c r="F13" s="184" t="s">
        <v>81</v>
      </c>
      <c r="G13" s="185"/>
      <c r="H13" s="186"/>
    </row>
    <row r="14" spans="1:8" ht="12.75">
      <c r="A14" s="24"/>
      <c r="B14" s="24"/>
      <c r="C14" s="26"/>
      <c r="D14" s="27"/>
      <c r="E14" s="28"/>
      <c r="F14" s="184"/>
      <c r="G14" s="185">
        <f>F14</f>
        <v>0</v>
      </c>
      <c r="H14" s="186">
        <f>SUM(H11:H13)</f>
        <v>0</v>
      </c>
    </row>
    <row r="15" spans="1:8" s="14" customFormat="1" ht="12.75">
      <c r="A15" s="19" t="s">
        <v>19</v>
      </c>
      <c r="B15" s="19"/>
      <c r="C15" s="21" t="s">
        <v>28</v>
      </c>
      <c r="D15" s="30"/>
      <c r="E15" s="23"/>
      <c r="F15" s="189"/>
      <c r="G15" s="190">
        <f>F15</f>
        <v>0</v>
      </c>
      <c r="H15" s="191">
        <f>E15*G15</f>
        <v>0</v>
      </c>
    </row>
    <row r="16" spans="1:8" ht="53.25" customHeight="1">
      <c r="A16" s="24" t="s">
        <v>20</v>
      </c>
      <c r="B16" s="24" t="s">
        <v>37</v>
      </c>
      <c r="C16" s="26" t="s">
        <v>38</v>
      </c>
      <c r="D16" s="27" t="s">
        <v>23</v>
      </c>
      <c r="E16" s="28">
        <f>(162+62)*0.15*6</f>
        <v>201.60000000000002</v>
      </c>
      <c r="F16" s="184" t="s">
        <v>82</v>
      </c>
      <c r="G16" s="185"/>
      <c r="H16" s="186"/>
    </row>
    <row r="17" spans="1:8" ht="58.5" customHeight="1">
      <c r="A17" s="24" t="s">
        <v>22</v>
      </c>
      <c r="B17" s="24" t="s">
        <v>39</v>
      </c>
      <c r="C17" s="26" t="s">
        <v>29</v>
      </c>
      <c r="D17" s="24" t="s">
        <v>15</v>
      </c>
      <c r="E17" s="28">
        <f>(162+62)*6</f>
        <v>1344</v>
      </c>
      <c r="F17" s="184" t="s">
        <v>83</v>
      </c>
      <c r="G17" s="187"/>
      <c r="H17" s="188"/>
    </row>
    <row r="18" spans="1:8" ht="12.75">
      <c r="A18" s="24"/>
      <c r="B18" s="31"/>
      <c r="C18" s="26"/>
      <c r="D18" s="24"/>
      <c r="E18" s="28"/>
      <c r="F18" s="184"/>
      <c r="G18" s="185"/>
      <c r="H18" s="186"/>
    </row>
    <row r="19" spans="1:8" s="14" customFormat="1" ht="12.75">
      <c r="A19" s="19" t="s">
        <v>24</v>
      </c>
      <c r="B19" s="19"/>
      <c r="C19" s="21" t="s">
        <v>40</v>
      </c>
      <c r="D19" s="30"/>
      <c r="E19" s="23"/>
      <c r="F19" s="189"/>
      <c r="G19" s="190">
        <f>F19</f>
        <v>0</v>
      </c>
      <c r="H19" s="191">
        <f>E19*G19</f>
        <v>0</v>
      </c>
    </row>
    <row r="20" spans="1:8" ht="33.75">
      <c r="A20" s="24" t="s">
        <v>25</v>
      </c>
      <c r="B20" s="32" t="s">
        <v>47</v>
      </c>
      <c r="C20" s="26" t="s">
        <v>48</v>
      </c>
      <c r="D20" s="27" t="s">
        <v>15</v>
      </c>
      <c r="E20" s="28">
        <f>(162+62)*5.4</f>
        <v>1209.6000000000001</v>
      </c>
      <c r="F20" s="184" t="s">
        <v>84</v>
      </c>
      <c r="G20" s="187"/>
      <c r="H20" s="188"/>
    </row>
    <row r="21" spans="1:9" ht="22.5">
      <c r="A21" s="24" t="s">
        <v>26</v>
      </c>
      <c r="B21" s="32" t="s">
        <v>50</v>
      </c>
      <c r="C21" s="26" t="s">
        <v>52</v>
      </c>
      <c r="D21" s="24" t="s">
        <v>21</v>
      </c>
      <c r="E21" s="28">
        <f>162+50+212</f>
        <v>424</v>
      </c>
      <c r="F21" s="184" t="s">
        <v>94</v>
      </c>
      <c r="G21" s="185"/>
      <c r="H21" s="186"/>
      <c r="I21" s="6"/>
    </row>
    <row r="22" spans="1:9" ht="12.75">
      <c r="A22" s="24"/>
      <c r="B22" s="24"/>
      <c r="C22" s="26"/>
      <c r="D22" s="24"/>
      <c r="E22" s="28"/>
      <c r="F22" s="184"/>
      <c r="G22" s="185">
        <f>F22</f>
        <v>0</v>
      </c>
      <c r="H22" s="186">
        <f>SUM(H19:H21)</f>
        <v>0</v>
      </c>
      <c r="I22" s="6"/>
    </row>
    <row r="23" spans="1:8" ht="12.75" customHeight="1">
      <c r="A23" s="33"/>
      <c r="B23" s="34"/>
      <c r="C23" s="35"/>
      <c r="D23" s="27"/>
      <c r="E23" s="28"/>
      <c r="F23" s="184"/>
      <c r="G23" s="185">
        <f>F23</f>
        <v>0</v>
      </c>
      <c r="H23" s="186" t="e">
        <f>SUM(#REF!)</f>
        <v>#REF!</v>
      </c>
    </row>
    <row r="24" spans="1:8" s="14" customFormat="1" ht="12.75" customHeight="1">
      <c r="A24" s="19" t="s">
        <v>30</v>
      </c>
      <c r="B24" s="19"/>
      <c r="C24" s="21" t="s">
        <v>31</v>
      </c>
      <c r="D24" s="22"/>
      <c r="E24" s="23"/>
      <c r="F24" s="189"/>
      <c r="G24" s="190"/>
      <c r="H24" s="191"/>
    </row>
    <row r="25" spans="1:8" ht="12.75" customHeight="1">
      <c r="A25" s="24" t="s">
        <v>32</v>
      </c>
      <c r="B25" s="25" t="s">
        <v>41</v>
      </c>
      <c r="C25" s="26" t="s">
        <v>85</v>
      </c>
      <c r="D25" s="27" t="s">
        <v>33</v>
      </c>
      <c r="E25" s="28">
        <f>(162+62)*0.15*6*2</f>
        <v>403.20000000000005</v>
      </c>
      <c r="F25" s="184" t="s">
        <v>86</v>
      </c>
      <c r="G25" s="185"/>
      <c r="H25" s="186"/>
    </row>
    <row r="26" spans="1:8" ht="12.75">
      <c r="A26" s="24"/>
      <c r="B26" s="24"/>
      <c r="C26" s="26"/>
      <c r="D26" s="27"/>
      <c r="E26" s="28"/>
      <c r="F26" s="184"/>
      <c r="G26" s="185">
        <f>F26</f>
        <v>0</v>
      </c>
      <c r="H26" s="186">
        <f>SUM(H24:H25)</f>
        <v>0</v>
      </c>
    </row>
    <row r="27" spans="1:8" ht="14.25" customHeight="1">
      <c r="A27" s="7"/>
      <c r="B27" s="7"/>
      <c r="C27" s="7"/>
      <c r="D27" s="7"/>
      <c r="E27" s="7"/>
      <c r="F27" s="7"/>
      <c r="G27" s="7"/>
      <c r="H27" s="8"/>
    </row>
    <row r="28" spans="1:8" ht="14.25" customHeight="1">
      <c r="A28" s="7"/>
      <c r="B28" s="7"/>
      <c r="C28" s="7"/>
      <c r="D28" s="7"/>
      <c r="E28" s="7"/>
      <c r="F28" s="7"/>
      <c r="G28" s="7"/>
      <c r="H28" s="8"/>
    </row>
    <row r="29" spans="1:8" ht="14.25" customHeight="1">
      <c r="A29" s="7"/>
      <c r="B29" s="7"/>
      <c r="C29" s="7"/>
      <c r="D29" s="7"/>
      <c r="E29" s="7"/>
      <c r="F29" s="7"/>
      <c r="G29" s="7"/>
      <c r="H29" s="8"/>
    </row>
    <row r="30" spans="1:8" ht="11.25" customHeight="1">
      <c r="A30" s="9"/>
      <c r="B30" s="9"/>
      <c r="C30" s="9"/>
      <c r="D30" s="9"/>
      <c r="E30" s="9"/>
      <c r="F30" s="9"/>
      <c r="G30" s="9"/>
      <c r="H30" s="9"/>
    </row>
    <row r="31" spans="1:8" ht="11.25" customHeight="1">
      <c r="A31" s="9"/>
      <c r="B31" s="146"/>
      <c r="C31" s="146"/>
      <c r="D31" s="9"/>
      <c r="E31" s="151"/>
      <c r="F31" s="151"/>
      <c r="G31" s="10"/>
      <c r="H31" s="9"/>
    </row>
    <row r="32" spans="1:8" ht="12.75">
      <c r="A32" s="11"/>
      <c r="B32" s="144" t="s">
        <v>87</v>
      </c>
      <c r="C32" s="144"/>
      <c r="D32" s="11"/>
      <c r="E32" s="145"/>
      <c r="F32" s="145"/>
      <c r="G32" s="12"/>
      <c r="H32" s="11"/>
    </row>
    <row r="33" ht="12.75" hidden="1"/>
    <row r="34" ht="12.75">
      <c r="C34" s="1" t="s">
        <v>88</v>
      </c>
    </row>
    <row r="38" spans="1:8" ht="11.25" customHeight="1">
      <c r="A38" s="9"/>
      <c r="B38" s="146"/>
      <c r="C38" s="146"/>
      <c r="D38" s="9"/>
      <c r="E38" s="151"/>
      <c r="F38" s="151"/>
      <c r="G38" s="10"/>
      <c r="H38" s="9"/>
    </row>
    <row r="39" spans="1:8" ht="12.75">
      <c r="A39" s="11"/>
      <c r="B39" s="144" t="s">
        <v>89</v>
      </c>
      <c r="C39" s="144"/>
      <c r="D39" s="11"/>
      <c r="E39" s="145"/>
      <c r="F39" s="145"/>
      <c r="G39" s="12"/>
      <c r="H39" s="11"/>
    </row>
    <row r="40" spans="2:3" ht="12" customHeight="1">
      <c r="B40" s="195"/>
      <c r="C40" s="195"/>
    </row>
    <row r="41" ht="11.25" customHeight="1"/>
    <row r="42" ht="12" customHeight="1"/>
    <row r="43" ht="13.5" customHeight="1"/>
    <row r="44" ht="4.5" customHeight="1"/>
  </sheetData>
  <sheetProtection/>
  <mergeCells count="39">
    <mergeCell ref="B40:C40"/>
    <mergeCell ref="F23:H23"/>
    <mergeCell ref="F24:H24"/>
    <mergeCell ref="F25:H25"/>
    <mergeCell ref="F26:H26"/>
    <mergeCell ref="F20:H20"/>
    <mergeCell ref="F21:H21"/>
    <mergeCell ref="F22:H22"/>
    <mergeCell ref="B38:C38"/>
    <mergeCell ref="E38:F38"/>
    <mergeCell ref="B39:C39"/>
    <mergeCell ref="E39:F39"/>
    <mergeCell ref="F10:H10"/>
    <mergeCell ref="F11:H11"/>
    <mergeCell ref="F12:H12"/>
    <mergeCell ref="F13:H13"/>
    <mergeCell ref="F14:H14"/>
    <mergeCell ref="F15:H15"/>
    <mergeCell ref="A9:H9"/>
    <mergeCell ref="B31:C31"/>
    <mergeCell ref="E31:F31"/>
    <mergeCell ref="B32:C32"/>
    <mergeCell ref="E32:F32"/>
    <mergeCell ref="F16:H16"/>
    <mergeCell ref="F17:H17"/>
    <mergeCell ref="F18:H18"/>
    <mergeCell ref="F19:H19"/>
    <mergeCell ref="A6:D6"/>
    <mergeCell ref="E6:H6"/>
    <mergeCell ref="A7:D7"/>
    <mergeCell ref="E7:E8"/>
    <mergeCell ref="F7:F8"/>
    <mergeCell ref="A8:D8"/>
    <mergeCell ref="A1:H1"/>
    <mergeCell ref="A2:H2"/>
    <mergeCell ref="A4:E4"/>
    <mergeCell ref="F4:H4"/>
    <mergeCell ref="A5:E5"/>
    <mergeCell ref="F5:H5"/>
  </mergeCells>
  <printOptions/>
  <pageMargins left="0.7874015748031497" right="0.1968503937007874" top="0.3937007874015748" bottom="0.3937007874015748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2.140625" style="0" customWidth="1"/>
    <col min="2" max="2" width="68.00390625" style="0" customWidth="1"/>
    <col min="3" max="3" width="14.28125" style="0" customWidth="1"/>
    <col min="4" max="4" width="13.28125" style="0" customWidth="1"/>
    <col min="5" max="6" width="12.140625" style="0" customWidth="1"/>
    <col min="7" max="7" width="11.28125" style="0" customWidth="1"/>
    <col min="8" max="8" width="12.57421875" style="0" customWidth="1"/>
    <col min="9" max="9" width="12.7109375" style="0" customWidth="1"/>
    <col min="10" max="10" width="14.28125" style="0" customWidth="1"/>
    <col min="17" max="17" width="23.00390625" style="0" bestFit="1" customWidth="1"/>
    <col min="28" max="28" width="0.13671875" style="0" customWidth="1"/>
    <col min="29" max="29" width="9.140625" style="0" hidden="1" customWidth="1"/>
  </cols>
  <sheetData>
    <row r="1" ht="13.5" thickBot="1"/>
    <row r="2" spans="1:10" ht="13.5" thickBot="1">
      <c r="A2" s="40"/>
      <c r="B2" s="41"/>
      <c r="C2" s="42"/>
      <c r="D2" s="42"/>
      <c r="E2" s="42"/>
      <c r="F2" s="42"/>
      <c r="G2" s="42"/>
      <c r="H2" s="41"/>
      <c r="I2" s="41"/>
      <c r="J2" s="43"/>
    </row>
    <row r="3" spans="1:10" ht="13.5" thickBot="1">
      <c r="A3" s="44"/>
      <c r="B3" s="44"/>
      <c r="C3" s="45"/>
      <c r="D3" s="45"/>
      <c r="E3" s="45"/>
      <c r="F3" s="45"/>
      <c r="G3" s="45"/>
      <c r="H3" s="44"/>
      <c r="I3" s="44"/>
      <c r="J3" s="44"/>
    </row>
    <row r="4" spans="1:10" ht="16.5" thickBot="1">
      <c r="A4" s="197" t="s">
        <v>56</v>
      </c>
      <c r="B4" s="198"/>
      <c r="C4" s="198"/>
      <c r="D4" s="198"/>
      <c r="E4" s="198"/>
      <c r="F4" s="198"/>
      <c r="G4" s="198"/>
      <c r="H4" s="198"/>
      <c r="I4" s="198"/>
      <c r="J4" s="199"/>
    </row>
    <row r="5" spans="1:10" ht="13.5" thickBot="1">
      <c r="A5" s="46"/>
      <c r="B5" s="46"/>
      <c r="C5" s="45"/>
      <c r="D5" s="45"/>
      <c r="E5" s="46"/>
      <c r="F5" s="46"/>
      <c r="G5" s="46"/>
      <c r="H5" s="46"/>
      <c r="I5" s="46"/>
      <c r="J5" s="46"/>
    </row>
    <row r="6" spans="1:10" ht="13.5" thickBot="1">
      <c r="A6" s="200" t="s">
        <v>57</v>
      </c>
      <c r="B6" s="201"/>
      <c r="C6" s="201"/>
      <c r="D6" s="201"/>
      <c r="E6" s="201"/>
      <c r="F6" s="201"/>
      <c r="G6" s="201"/>
      <c r="H6" s="201"/>
      <c r="I6" s="201"/>
      <c r="J6" s="202"/>
    </row>
    <row r="7" spans="1:10" ht="12.75">
      <c r="A7" s="203" t="s">
        <v>79</v>
      </c>
      <c r="B7" s="204"/>
      <c r="C7" s="47" t="s">
        <v>58</v>
      </c>
      <c r="D7" s="47"/>
      <c r="E7" s="205">
        <f>D19</f>
        <v>90824.73</v>
      </c>
      <c r="F7" s="206"/>
      <c r="G7" s="207"/>
      <c r="H7" s="208" t="s">
        <v>91</v>
      </c>
      <c r="I7" s="208"/>
      <c r="J7" s="209"/>
    </row>
    <row r="8" spans="1:10" ht="37.5" customHeight="1" thickBot="1">
      <c r="A8" s="210" t="str">
        <f>'Planilha Orcamentaria'!A5:E5</f>
        <v>OBRA: PAVIMENTAÇÃO DE VIAS PÚBLICAS COM BLOCOS SEXTAVADOS DE CONCRETO</v>
      </c>
      <c r="B8" s="211"/>
      <c r="C8" s="212" t="s">
        <v>127</v>
      </c>
      <c r="D8" s="212"/>
      <c r="E8" s="212"/>
      <c r="F8" s="212"/>
      <c r="G8" s="212"/>
      <c r="H8" s="213" t="s">
        <v>59</v>
      </c>
      <c r="I8" s="212"/>
      <c r="J8" s="214"/>
    </row>
    <row r="9" spans="1:10" ht="25.5">
      <c r="A9" s="48" t="s">
        <v>0</v>
      </c>
      <c r="B9" s="49" t="s">
        <v>60</v>
      </c>
      <c r="C9" s="50" t="s">
        <v>61</v>
      </c>
      <c r="D9" s="50" t="s">
        <v>62</v>
      </c>
      <c r="E9" s="49" t="s">
        <v>63</v>
      </c>
      <c r="F9" s="49" t="s">
        <v>64</v>
      </c>
      <c r="G9" s="49" t="s">
        <v>65</v>
      </c>
      <c r="H9" s="49" t="s">
        <v>66</v>
      </c>
      <c r="I9" s="49" t="s">
        <v>67</v>
      </c>
      <c r="J9" s="51" t="s">
        <v>68</v>
      </c>
    </row>
    <row r="10" spans="1:10" ht="12.75">
      <c r="A10" s="222" t="s">
        <v>69</v>
      </c>
      <c r="B10" s="223" t="s">
        <v>17</v>
      </c>
      <c r="C10" s="52" t="s">
        <v>70</v>
      </c>
      <c r="D10" s="53">
        <f>D11/D19</f>
        <v>0.027044112412995886</v>
      </c>
      <c r="E10" s="53">
        <v>1</v>
      </c>
      <c r="F10" s="53"/>
      <c r="G10" s="53"/>
      <c r="H10" s="54"/>
      <c r="I10" s="55"/>
      <c r="J10" s="56"/>
    </row>
    <row r="11" spans="1:10" ht="12.75">
      <c r="A11" s="215"/>
      <c r="B11" s="196"/>
      <c r="C11" s="57" t="s">
        <v>71</v>
      </c>
      <c r="D11" s="58">
        <f>'Planilha Orcamentaria'!H14</f>
        <v>2456.274208</v>
      </c>
      <c r="E11" s="58">
        <f>D11</f>
        <v>2456.274208</v>
      </c>
      <c r="F11" s="58">
        <f>F10*$D$10</f>
        <v>0</v>
      </c>
      <c r="G11" s="58"/>
      <c r="H11" s="58"/>
      <c r="I11" s="58"/>
      <c r="J11" s="59"/>
    </row>
    <row r="12" spans="1:10" ht="12.75">
      <c r="A12" s="215" t="s">
        <v>72</v>
      </c>
      <c r="B12" s="196" t="s">
        <v>28</v>
      </c>
      <c r="C12" s="57" t="s">
        <v>70</v>
      </c>
      <c r="D12" s="53">
        <f>D13/D19</f>
        <v>0.02546689651595992</v>
      </c>
      <c r="E12" s="53">
        <v>0.8</v>
      </c>
      <c r="F12" s="53">
        <v>0.2</v>
      </c>
      <c r="G12" s="53"/>
      <c r="H12" s="54"/>
      <c r="I12" s="55"/>
      <c r="J12" s="56"/>
    </row>
    <row r="13" spans="1:10" ht="12.75">
      <c r="A13" s="215"/>
      <c r="B13" s="196"/>
      <c r="C13" s="57" t="s">
        <v>71</v>
      </c>
      <c r="D13" s="58">
        <f>'Planilha Orcamentaria'!H18</f>
        <v>2313.0240000000003</v>
      </c>
      <c r="E13" s="58">
        <f>D13*0.8</f>
        <v>1850.4192000000003</v>
      </c>
      <c r="F13" s="58">
        <f>D13*0.2</f>
        <v>462.60480000000007</v>
      </c>
      <c r="G13" s="58"/>
      <c r="H13" s="58"/>
      <c r="I13" s="58"/>
      <c r="J13" s="59"/>
    </row>
    <row r="14" spans="1:10" ht="12.75">
      <c r="A14" s="215" t="s">
        <v>73</v>
      </c>
      <c r="B14" s="196" t="s">
        <v>40</v>
      </c>
      <c r="C14" s="57" t="s">
        <v>70</v>
      </c>
      <c r="D14" s="53">
        <f>D15/D19</f>
        <v>0.9431829414742</v>
      </c>
      <c r="E14" s="53">
        <v>0.6</v>
      </c>
      <c r="F14" s="53">
        <v>0.4</v>
      </c>
      <c r="G14" s="53"/>
      <c r="H14" s="54"/>
      <c r="I14" s="55"/>
      <c r="J14" s="56"/>
    </row>
    <row r="15" spans="1:10" ht="12.75">
      <c r="A15" s="215"/>
      <c r="B15" s="196"/>
      <c r="C15" s="57" t="s">
        <v>71</v>
      </c>
      <c r="D15" s="58">
        <f>'Planilha Orcamentaria'!H22</f>
        <v>85664.33600000001</v>
      </c>
      <c r="E15" s="58">
        <f>E14*D15</f>
        <v>51398.6016</v>
      </c>
      <c r="F15" s="58">
        <f>F14*D15</f>
        <v>34265.73440000001</v>
      </c>
      <c r="G15" s="58"/>
      <c r="H15" s="58"/>
      <c r="I15" s="58"/>
      <c r="J15" s="59"/>
    </row>
    <row r="16" spans="1:10" ht="12.75">
      <c r="A16" s="215" t="s">
        <v>74</v>
      </c>
      <c r="B16" s="196" t="s">
        <v>31</v>
      </c>
      <c r="C16" s="57" t="s">
        <v>70</v>
      </c>
      <c r="D16" s="53">
        <f>D17/D19</f>
        <v>0.004306139968706761</v>
      </c>
      <c r="E16" s="53">
        <v>1</v>
      </c>
      <c r="F16" s="53"/>
      <c r="G16" s="53"/>
      <c r="H16" s="54"/>
      <c r="I16" s="55"/>
      <c r="J16" s="56"/>
    </row>
    <row r="17" spans="1:10" ht="12.75">
      <c r="A17" s="215"/>
      <c r="B17" s="196"/>
      <c r="C17" s="57" t="s">
        <v>71</v>
      </c>
      <c r="D17" s="58">
        <f>'Planilha Orcamentaria'!H26</f>
        <v>391.10400000000004</v>
      </c>
      <c r="E17" s="58">
        <f>D17</f>
        <v>391.10400000000004</v>
      </c>
      <c r="F17" s="58"/>
      <c r="G17" s="58"/>
      <c r="H17" s="58"/>
      <c r="I17" s="58"/>
      <c r="J17" s="59"/>
    </row>
    <row r="18" spans="1:10" ht="12.75">
      <c r="A18" s="216" t="s">
        <v>75</v>
      </c>
      <c r="B18" s="217"/>
      <c r="C18" s="60" t="s">
        <v>70</v>
      </c>
      <c r="D18" s="61">
        <f>D16+D12+D10+D14</f>
        <v>1.0000000903718627</v>
      </c>
      <c r="E18" s="61">
        <v>0.6227</v>
      </c>
      <c r="F18" s="61">
        <f>F19/D19</f>
        <v>0.37727317658968</v>
      </c>
      <c r="G18" s="61"/>
      <c r="H18" s="61"/>
      <c r="I18" s="61"/>
      <c r="J18" s="62"/>
    </row>
    <row r="19" spans="1:12" ht="13.5" thickBot="1">
      <c r="A19" s="218"/>
      <c r="B19" s="219"/>
      <c r="C19" s="63" t="s">
        <v>71</v>
      </c>
      <c r="D19" s="64">
        <f>'Planilha Orcamentaria'!H33</f>
        <v>90824.73</v>
      </c>
      <c r="E19" s="64">
        <f>E17+E15+E13+E11</f>
        <v>56096.39900800001</v>
      </c>
      <c r="F19" s="64">
        <f>F15</f>
        <v>34265.73440000001</v>
      </c>
      <c r="G19" s="64"/>
      <c r="H19" s="64"/>
      <c r="I19" s="64"/>
      <c r="J19" s="65"/>
      <c r="L19" s="66"/>
    </row>
    <row r="20" spans="1:10" ht="13.5" thickBot="1">
      <c r="A20" s="67"/>
      <c r="B20" s="67"/>
      <c r="C20" s="68"/>
      <c r="D20" s="68"/>
      <c r="E20" s="67"/>
      <c r="F20" s="67"/>
      <c r="G20" s="67"/>
      <c r="H20" s="67"/>
      <c r="I20" s="67"/>
      <c r="J20" s="67"/>
    </row>
    <row r="21" spans="1:10" ht="12.75">
      <c r="A21" s="69"/>
      <c r="B21" s="70"/>
      <c r="C21" s="70"/>
      <c r="D21" s="70"/>
      <c r="E21" s="70"/>
      <c r="F21" s="71"/>
      <c r="G21" s="72"/>
      <c r="H21" s="73"/>
      <c r="I21" s="73"/>
      <c r="J21" s="74"/>
    </row>
    <row r="22" spans="1:10" ht="12.75">
      <c r="A22" s="75"/>
      <c r="B22" s="76" t="s">
        <v>87</v>
      </c>
      <c r="C22" s="77"/>
      <c r="D22" s="220" t="s">
        <v>92</v>
      </c>
      <c r="E22" s="220"/>
      <c r="F22" s="78"/>
      <c r="G22" s="79" t="s">
        <v>76</v>
      </c>
      <c r="H22" s="80"/>
      <c r="I22" s="80"/>
      <c r="J22" s="81"/>
    </row>
    <row r="23" spans="1:10" ht="12.75">
      <c r="A23" s="82"/>
      <c r="B23" s="83"/>
      <c r="C23" s="84"/>
      <c r="D23" s="221" t="s">
        <v>77</v>
      </c>
      <c r="E23" s="221"/>
      <c r="F23" s="85"/>
      <c r="G23" s="86"/>
      <c r="H23" s="80"/>
      <c r="I23" s="80"/>
      <c r="J23" s="87"/>
    </row>
    <row r="24" spans="1:10" ht="12.75">
      <c r="A24" s="88"/>
      <c r="B24" s="89"/>
      <c r="C24" s="84"/>
      <c r="D24" s="84"/>
      <c r="E24" s="80"/>
      <c r="F24" s="90"/>
      <c r="G24" s="86"/>
      <c r="H24" s="80"/>
      <c r="I24" s="80"/>
      <c r="J24" s="87"/>
    </row>
    <row r="25" spans="1:10" ht="12.75">
      <c r="A25" s="91"/>
      <c r="B25" s="92"/>
      <c r="C25" s="93"/>
      <c r="D25" s="93"/>
      <c r="E25" s="94"/>
      <c r="F25" s="90"/>
      <c r="G25" s="86"/>
      <c r="H25" s="80"/>
      <c r="I25" s="80"/>
      <c r="J25" s="87"/>
    </row>
    <row r="26" spans="1:10" ht="13.5" thickBot="1">
      <c r="A26" s="95"/>
      <c r="B26" s="96"/>
      <c r="C26" s="97"/>
      <c r="D26" s="97"/>
      <c r="E26" s="98"/>
      <c r="F26" s="99"/>
      <c r="G26" s="100"/>
      <c r="H26" s="98"/>
      <c r="I26" s="98"/>
      <c r="J26" s="101"/>
    </row>
    <row r="27" spans="1:10" ht="12.75">
      <c r="A27" s="46"/>
      <c r="B27" s="46"/>
      <c r="C27" s="45"/>
      <c r="D27" s="45"/>
      <c r="E27" s="46"/>
      <c r="F27" s="46"/>
      <c r="G27" s="46"/>
      <c r="H27" s="46"/>
      <c r="I27" s="46"/>
      <c r="J27" s="46"/>
    </row>
    <row r="28" spans="1:10" ht="12.75">
      <c r="A28" s="46"/>
      <c r="B28" s="46"/>
      <c r="C28" s="45"/>
      <c r="D28" s="45"/>
      <c r="E28" s="46"/>
      <c r="F28" s="46"/>
      <c r="G28" s="46"/>
      <c r="H28" s="46"/>
      <c r="I28" s="46"/>
      <c r="J28" s="46"/>
    </row>
    <row r="29" spans="1:10" ht="12.75">
      <c r="A29" s="46"/>
      <c r="B29" s="46"/>
      <c r="C29" s="45"/>
      <c r="D29" s="45"/>
      <c r="E29" s="46"/>
      <c r="F29" s="46"/>
      <c r="G29" s="46"/>
      <c r="H29" s="46"/>
      <c r="I29" s="46"/>
      <c r="J29" s="46"/>
    </row>
    <row r="30" spans="1:10" ht="12.75">
      <c r="A30" s="46"/>
      <c r="B30" s="46"/>
      <c r="C30" s="45"/>
      <c r="D30" s="45"/>
      <c r="E30" s="46"/>
      <c r="F30" s="46"/>
      <c r="G30" s="46"/>
      <c r="H30" s="46"/>
      <c r="I30" s="46"/>
      <c r="J30" s="46"/>
    </row>
    <row r="31" spans="1:10" ht="12.75">
      <c r="A31" s="46"/>
      <c r="B31" s="46"/>
      <c r="C31" s="45"/>
      <c r="D31" s="45"/>
      <c r="E31" s="46"/>
      <c r="F31" s="46"/>
      <c r="G31" s="46"/>
      <c r="H31" s="46"/>
      <c r="I31" s="46"/>
      <c r="J31" s="46"/>
    </row>
  </sheetData>
  <sheetProtection/>
  <mergeCells count="19">
    <mergeCell ref="A16:A17"/>
    <mergeCell ref="B16:B17"/>
    <mergeCell ref="A18:B19"/>
    <mergeCell ref="D22:E22"/>
    <mergeCell ref="D23:E23"/>
    <mergeCell ref="A10:A11"/>
    <mergeCell ref="B10:B11"/>
    <mergeCell ref="A12:A13"/>
    <mergeCell ref="B12:B13"/>
    <mergeCell ref="A14:A15"/>
    <mergeCell ref="B14:B15"/>
    <mergeCell ref="A4:J4"/>
    <mergeCell ref="A6:J6"/>
    <mergeCell ref="A7:B7"/>
    <mergeCell ref="E7:G7"/>
    <mergeCell ref="H7:J7"/>
    <mergeCell ref="A8:B8"/>
    <mergeCell ref="C8:G8"/>
    <mergeCell ref="H8:J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11.00390625" style="0" customWidth="1"/>
    <col min="2" max="2" width="4.7109375" style="0" customWidth="1"/>
    <col min="4" max="4" width="7.421875" style="0" customWidth="1"/>
    <col min="5" max="5" width="8.00390625" style="0" customWidth="1"/>
    <col min="6" max="17" width="3.28125" style="0" customWidth="1"/>
    <col min="18" max="18" width="6.140625" style="0" customWidth="1"/>
    <col min="19" max="24" width="3.28125" style="0" customWidth="1"/>
    <col min="25" max="25" width="4.00390625" style="0" customWidth="1"/>
    <col min="26" max="26" width="3.28125" style="0" customWidth="1"/>
    <col min="27" max="27" width="5.8515625" style="0" customWidth="1"/>
    <col min="28" max="28" width="3.28125" style="0" customWidth="1"/>
    <col min="29" max="29" width="4.00390625" style="0" customWidth="1"/>
    <col min="30" max="30" width="2.28125" style="0" customWidth="1"/>
    <col min="31" max="32" width="3.28125" style="0" customWidth="1"/>
    <col min="33" max="33" width="3.8515625" style="0" customWidth="1"/>
    <col min="34" max="39" width="3.28125" style="0" customWidth="1"/>
  </cols>
  <sheetData>
    <row r="1" spans="1:39" ht="12.75">
      <c r="A1" s="266" t="s">
        <v>120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8"/>
    </row>
    <row r="2" spans="1:39" ht="12.75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1"/>
    </row>
    <row r="3" spans="1:39" ht="12.75">
      <c r="A3" s="133" t="s">
        <v>96</v>
      </c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35"/>
      <c r="M3" s="135"/>
      <c r="N3" s="135"/>
      <c r="O3" s="135"/>
      <c r="P3" s="135"/>
      <c r="Q3" s="135"/>
      <c r="R3" s="135" t="s">
        <v>121</v>
      </c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6"/>
    </row>
    <row r="4" spans="1:39" ht="12.7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40"/>
    </row>
    <row r="5" spans="1:39" ht="12.75">
      <c r="A5" s="105" t="s">
        <v>97</v>
      </c>
      <c r="B5" s="106"/>
      <c r="C5" s="106"/>
      <c r="D5" s="106"/>
      <c r="E5" s="106"/>
      <c r="F5" s="106"/>
      <c r="G5" s="106"/>
      <c r="H5" s="106"/>
      <c r="I5" s="106"/>
      <c r="J5" s="224" t="s">
        <v>98</v>
      </c>
      <c r="K5" s="225"/>
      <c r="L5" s="225"/>
      <c r="M5" s="225"/>
      <c r="N5" s="225"/>
      <c r="O5" s="226"/>
      <c r="P5" s="230" t="s">
        <v>99</v>
      </c>
      <c r="Q5" s="231"/>
      <c r="R5" s="231"/>
      <c r="S5" s="231"/>
      <c r="T5" s="231"/>
      <c r="U5" s="231"/>
      <c r="V5" s="231"/>
      <c r="W5" s="231"/>
      <c r="X5" s="234" t="s">
        <v>100</v>
      </c>
      <c r="Y5" s="235"/>
      <c r="Z5" s="235"/>
      <c r="AA5" s="235"/>
      <c r="AB5" s="235"/>
      <c r="AC5" s="235"/>
      <c r="AD5" s="235"/>
      <c r="AE5" s="235"/>
      <c r="AF5" s="235"/>
      <c r="AG5" s="235"/>
      <c r="AH5" s="236"/>
      <c r="AI5" s="240">
        <f>(((1+V7+V8+V9)*(1+V10)*(1+V11))/(1-V12))-1</f>
        <v>0.24001264202442507</v>
      </c>
      <c r="AJ5" s="241"/>
      <c r="AK5" s="241"/>
      <c r="AL5" s="241"/>
      <c r="AM5" s="242"/>
    </row>
    <row r="6" spans="1:39" ht="12.75">
      <c r="A6" s="107"/>
      <c r="B6" s="108"/>
      <c r="C6" s="108"/>
      <c r="D6" s="108"/>
      <c r="E6" s="108"/>
      <c r="F6" s="108"/>
      <c r="G6" s="108"/>
      <c r="H6" s="108"/>
      <c r="I6" s="108"/>
      <c r="J6" s="227"/>
      <c r="K6" s="228"/>
      <c r="L6" s="228"/>
      <c r="M6" s="228"/>
      <c r="N6" s="228"/>
      <c r="O6" s="229"/>
      <c r="P6" s="232"/>
      <c r="Q6" s="233"/>
      <c r="R6" s="233"/>
      <c r="S6" s="233"/>
      <c r="T6" s="233"/>
      <c r="U6" s="233"/>
      <c r="V6" s="233"/>
      <c r="W6" s="233"/>
      <c r="X6" s="237"/>
      <c r="Y6" s="238"/>
      <c r="Z6" s="238"/>
      <c r="AA6" s="238"/>
      <c r="AB6" s="238"/>
      <c r="AC6" s="238"/>
      <c r="AD6" s="238"/>
      <c r="AE6" s="238"/>
      <c r="AF6" s="238"/>
      <c r="AG6" s="238"/>
      <c r="AH6" s="239"/>
      <c r="AI6" s="243"/>
      <c r="AJ6" s="244"/>
      <c r="AK6" s="244"/>
      <c r="AL6" s="244"/>
      <c r="AM6" s="245"/>
    </row>
    <row r="7" spans="1:39" ht="12.75">
      <c r="A7" s="109" t="s">
        <v>101</v>
      </c>
      <c r="B7" s="110"/>
      <c r="C7" s="110"/>
      <c r="D7" s="110"/>
      <c r="E7" s="110"/>
      <c r="F7" s="110"/>
      <c r="G7" s="110"/>
      <c r="H7" s="110"/>
      <c r="I7" s="110"/>
      <c r="J7" s="111" t="s">
        <v>102</v>
      </c>
      <c r="K7" s="246">
        <v>0.038</v>
      </c>
      <c r="L7" s="246"/>
      <c r="M7" s="112" t="s">
        <v>103</v>
      </c>
      <c r="N7" s="246">
        <v>0.0467</v>
      </c>
      <c r="O7" s="247"/>
      <c r="P7" s="262" t="s">
        <v>104</v>
      </c>
      <c r="Q7" s="263"/>
      <c r="R7" s="263"/>
      <c r="S7" s="263"/>
      <c r="T7" s="263"/>
      <c r="U7" s="113"/>
      <c r="V7" s="264">
        <v>0.038</v>
      </c>
      <c r="W7" s="264"/>
      <c r="X7" s="248" t="s">
        <v>105</v>
      </c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50"/>
    </row>
    <row r="8" spans="1:39" ht="12.75">
      <c r="A8" s="114" t="s">
        <v>106</v>
      </c>
      <c r="B8" s="115"/>
      <c r="C8" s="115"/>
      <c r="D8" s="115"/>
      <c r="E8" s="115"/>
      <c r="F8" s="115"/>
      <c r="G8" s="115"/>
      <c r="H8" s="115"/>
      <c r="I8" s="115"/>
      <c r="J8" s="116" t="s">
        <v>102</v>
      </c>
      <c r="K8" s="257">
        <v>0.0032</v>
      </c>
      <c r="L8" s="257"/>
      <c r="M8" s="117" t="s">
        <v>103</v>
      </c>
      <c r="N8" s="257">
        <v>0.0074</v>
      </c>
      <c r="O8" s="265"/>
      <c r="P8" s="258" t="s">
        <v>107</v>
      </c>
      <c r="Q8" s="259"/>
      <c r="R8" s="259"/>
      <c r="S8" s="259"/>
      <c r="T8" s="259"/>
      <c r="U8" s="118"/>
      <c r="V8" s="260">
        <v>0.0032</v>
      </c>
      <c r="W8" s="260"/>
      <c r="X8" s="251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3"/>
    </row>
    <row r="9" spans="1:39" ht="12.75">
      <c r="A9" s="114" t="s">
        <v>108</v>
      </c>
      <c r="B9" s="115"/>
      <c r="C9" s="115"/>
      <c r="D9" s="115"/>
      <c r="E9" s="115"/>
      <c r="F9" s="115"/>
      <c r="G9" s="115"/>
      <c r="H9" s="115"/>
      <c r="I9" s="115"/>
      <c r="J9" s="116" t="s">
        <v>102</v>
      </c>
      <c r="K9" s="257">
        <v>0.005</v>
      </c>
      <c r="L9" s="257"/>
      <c r="M9" s="117" t="s">
        <v>103</v>
      </c>
      <c r="N9" s="257">
        <v>0.0097</v>
      </c>
      <c r="O9" s="265"/>
      <c r="P9" s="258" t="s">
        <v>109</v>
      </c>
      <c r="Q9" s="259"/>
      <c r="R9" s="259"/>
      <c r="S9" s="259"/>
      <c r="T9" s="259"/>
      <c r="U9" s="118"/>
      <c r="V9" s="260">
        <v>0.005</v>
      </c>
      <c r="W9" s="260"/>
      <c r="X9" s="251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3"/>
    </row>
    <row r="10" spans="1:39" ht="12.75">
      <c r="A10" s="114" t="s">
        <v>110</v>
      </c>
      <c r="B10" s="115"/>
      <c r="C10" s="115"/>
      <c r="D10" s="115"/>
      <c r="E10" s="115"/>
      <c r="F10" s="115"/>
      <c r="G10" s="115"/>
      <c r="H10" s="115"/>
      <c r="I10" s="115"/>
      <c r="J10" s="116" t="s">
        <v>102</v>
      </c>
      <c r="K10" s="257">
        <v>0.0102</v>
      </c>
      <c r="L10" s="257"/>
      <c r="M10" s="117" t="s">
        <v>103</v>
      </c>
      <c r="N10" s="257">
        <v>0.0121</v>
      </c>
      <c r="O10" s="265"/>
      <c r="P10" s="258" t="s">
        <v>111</v>
      </c>
      <c r="Q10" s="259"/>
      <c r="R10" s="259"/>
      <c r="S10" s="259"/>
      <c r="T10" s="259"/>
      <c r="U10" s="118"/>
      <c r="V10" s="260">
        <v>0.0102</v>
      </c>
      <c r="W10" s="260"/>
      <c r="X10" s="251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3"/>
    </row>
    <row r="11" spans="1:39" ht="12.75">
      <c r="A11" s="119" t="s">
        <v>112</v>
      </c>
      <c r="B11" s="120"/>
      <c r="C11" s="115"/>
      <c r="D11" s="115"/>
      <c r="E11" s="115"/>
      <c r="F11" s="115"/>
      <c r="G11" s="115"/>
      <c r="H11" s="115"/>
      <c r="I11" s="115"/>
      <c r="J11" s="116" t="s">
        <v>102</v>
      </c>
      <c r="K11" s="257">
        <v>0.0664</v>
      </c>
      <c r="L11" s="257"/>
      <c r="M11" s="117" t="s">
        <v>103</v>
      </c>
      <c r="N11" s="257">
        <v>0.0869</v>
      </c>
      <c r="O11" s="265"/>
      <c r="P11" s="258" t="s">
        <v>113</v>
      </c>
      <c r="Q11" s="259"/>
      <c r="R11" s="259"/>
      <c r="S11" s="259"/>
      <c r="T11" s="259"/>
      <c r="U11" s="118"/>
      <c r="V11" s="260">
        <v>0.0664</v>
      </c>
      <c r="W11" s="260"/>
      <c r="X11" s="251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3"/>
    </row>
    <row r="12" spans="1:39" ht="12.75">
      <c r="A12" s="272" t="s">
        <v>114</v>
      </c>
      <c r="B12" s="273"/>
      <c r="C12" s="121" t="s">
        <v>115</v>
      </c>
      <c r="D12" s="120"/>
      <c r="E12" s="120"/>
      <c r="F12" s="120"/>
      <c r="G12" s="120"/>
      <c r="H12" s="120"/>
      <c r="I12" s="120"/>
      <c r="J12" s="122"/>
      <c r="K12" s="123"/>
      <c r="L12" s="123"/>
      <c r="M12" s="124"/>
      <c r="N12" s="123"/>
      <c r="O12" s="125"/>
      <c r="P12" s="278" t="s">
        <v>116</v>
      </c>
      <c r="Q12" s="279"/>
      <c r="R12" s="279"/>
      <c r="S12" s="279"/>
      <c r="T12" s="279"/>
      <c r="U12" s="126"/>
      <c r="V12" s="284">
        <v>0.0911</v>
      </c>
      <c r="W12" s="285"/>
      <c r="X12" s="251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3"/>
    </row>
    <row r="13" spans="1:39" ht="12.75">
      <c r="A13" s="274"/>
      <c r="B13" s="275"/>
      <c r="C13" s="121" t="s">
        <v>117</v>
      </c>
      <c r="D13" s="120"/>
      <c r="E13" s="120"/>
      <c r="F13" s="120"/>
      <c r="G13" s="120"/>
      <c r="H13" s="120"/>
      <c r="I13" s="120"/>
      <c r="J13" s="122"/>
      <c r="K13" s="123"/>
      <c r="L13" s="123"/>
      <c r="M13" s="124"/>
      <c r="N13" s="123"/>
      <c r="O13" s="125"/>
      <c r="P13" s="280"/>
      <c r="Q13" s="281"/>
      <c r="R13" s="281"/>
      <c r="S13" s="281"/>
      <c r="T13" s="281"/>
      <c r="U13" s="126"/>
      <c r="V13" s="127"/>
      <c r="W13" s="127"/>
      <c r="X13" s="251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</row>
    <row r="14" spans="1:39" ht="12.75">
      <c r="A14" s="274"/>
      <c r="B14" s="275"/>
      <c r="C14" s="121" t="s">
        <v>118</v>
      </c>
      <c r="D14" s="120"/>
      <c r="E14" s="120"/>
      <c r="F14" s="120"/>
      <c r="G14" s="120"/>
      <c r="H14" s="120"/>
      <c r="I14" s="120"/>
      <c r="J14" s="122"/>
      <c r="K14" s="123"/>
      <c r="L14" s="123"/>
      <c r="M14" s="124"/>
      <c r="N14" s="123"/>
      <c r="O14" s="125"/>
      <c r="P14" s="280"/>
      <c r="Q14" s="281"/>
      <c r="R14" s="281"/>
      <c r="S14" s="281"/>
      <c r="T14" s="281"/>
      <c r="U14" s="126"/>
      <c r="V14" s="127"/>
      <c r="W14" s="127"/>
      <c r="X14" s="251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</row>
    <row r="15" spans="1:39" ht="12.75">
      <c r="A15" s="276"/>
      <c r="B15" s="277"/>
      <c r="C15" s="128" t="s">
        <v>119</v>
      </c>
      <c r="D15" s="129"/>
      <c r="E15" s="129"/>
      <c r="F15" s="129"/>
      <c r="G15" s="129"/>
      <c r="H15" s="129"/>
      <c r="I15" s="129"/>
      <c r="J15" s="130"/>
      <c r="K15" s="286"/>
      <c r="L15" s="286"/>
      <c r="M15" s="131"/>
      <c r="N15" s="286"/>
      <c r="O15" s="287"/>
      <c r="P15" s="282"/>
      <c r="Q15" s="283"/>
      <c r="R15" s="283"/>
      <c r="S15" s="283"/>
      <c r="T15" s="283"/>
      <c r="U15" s="132"/>
      <c r="V15" s="261"/>
      <c r="W15" s="261"/>
      <c r="X15" s="254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6"/>
    </row>
  </sheetData>
  <sheetProtection/>
  <mergeCells count="32">
    <mergeCell ref="N11:O11"/>
    <mergeCell ref="P11:T11"/>
    <mergeCell ref="P8:T8"/>
    <mergeCell ref="V8:W8"/>
    <mergeCell ref="A1:AM2"/>
    <mergeCell ref="A12:B15"/>
    <mergeCell ref="P12:T15"/>
    <mergeCell ref="V12:W12"/>
    <mergeCell ref="K15:L15"/>
    <mergeCell ref="N15:O15"/>
    <mergeCell ref="V10:W10"/>
    <mergeCell ref="K11:L11"/>
    <mergeCell ref="V15:W15"/>
    <mergeCell ref="K10:L10"/>
    <mergeCell ref="P7:T7"/>
    <mergeCell ref="V7:W7"/>
    <mergeCell ref="V11:W11"/>
    <mergeCell ref="N8:O8"/>
    <mergeCell ref="N10:O10"/>
    <mergeCell ref="P10:T10"/>
    <mergeCell ref="K9:L9"/>
    <mergeCell ref="N9:O9"/>
    <mergeCell ref="J5:O6"/>
    <mergeCell ref="P5:W6"/>
    <mergeCell ref="X5:AH6"/>
    <mergeCell ref="AI5:AM6"/>
    <mergeCell ref="K7:L7"/>
    <mergeCell ref="N7:O7"/>
    <mergeCell ref="X7:AM15"/>
    <mergeCell ref="K8:L8"/>
    <mergeCell ref="P9:T9"/>
    <mergeCell ref="V9:W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CARLA</cp:lastModifiedBy>
  <cp:lastPrinted>2019-03-21T14:03:49Z</cp:lastPrinted>
  <dcterms:created xsi:type="dcterms:W3CDTF">2006-09-22T13:55:22Z</dcterms:created>
  <dcterms:modified xsi:type="dcterms:W3CDTF">2019-12-11T13:35:50Z</dcterms:modified>
  <cp:category/>
  <cp:version/>
  <cp:contentType/>
  <cp:contentStatus/>
</cp:coreProperties>
</file>