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 tabRatio="663" firstSheet="1" activeTab="1"/>
  </bookViews>
  <sheets>
    <sheet name="Relatório de Compatibilidade" sheetId="17" state="hidden" r:id="rId1"/>
    <sheet name="PLANILHA OFICIAL " sheetId="14" r:id="rId2"/>
    <sheet name="DETALHAMENTO DE BDI" sheetId="29" state="hidden" r:id="rId3"/>
    <sheet name="MEMÓRIA DE CÁLCULO" sheetId="22" r:id="rId4"/>
    <sheet name=" BDI" sheetId="20" state="hidden" r:id="rId5"/>
    <sheet name="CRONOGRAMA FIS FINANC -" sheetId="27" r:id="rId6"/>
    <sheet name="BDI" sheetId="30" r:id="rId7"/>
    <sheet name="CROQUIS " sheetId="28" state="hidden" r:id="rId8"/>
    <sheet name="CRONOGRAMA - JANUÁRIA" sheetId="18" state="hidden" r:id="rId9"/>
  </sheets>
  <externalReferences>
    <externalReference r:id="rId10"/>
    <externalReference r:id="rId11"/>
  </externalReferences>
  <definedNames>
    <definedName name="_xlnm.Print_Area" localSheetId="4">' BDI'!$A$1:$C$17</definedName>
    <definedName name="_xlnm.Print_Area" localSheetId="6">BDI!$B$1:$S$42</definedName>
    <definedName name="_xlnm.Print_Area" localSheetId="5">'CRONOGRAMA FIS FINANC -'!$A$1:$K$35</definedName>
    <definedName name="_xlnm.Print_Area" localSheetId="7">'CROQUIS '!$A$1:$J$80</definedName>
    <definedName name="_xlnm.Print_Area" localSheetId="3">'MEMÓRIA DE CÁLCULO'!$A$1:$I$178</definedName>
    <definedName name="_xlnm.Print_Area" localSheetId="1">'PLANILHA OFICIAL '!$A$1:$I$63</definedName>
    <definedName name="_xlnm.Print_Titles" localSheetId="8">'CRONOGRAMA - JANUÁRIA'!$A:$C</definedName>
    <definedName name="_xlnm.Print_Titles" localSheetId="3">'MEMÓRIA DE CÁLCULO'!$1:$6</definedName>
    <definedName name="_xlnm.Print_Titles" localSheetId="1">'PLANILHA OFICIAL '!$1:$24</definedName>
  </definedNames>
  <calcPr calcId="145621"/>
</workbook>
</file>

<file path=xl/calcChain.xml><?xml version="1.0" encoding="utf-8"?>
<calcChain xmlns="http://schemas.openxmlformats.org/spreadsheetml/2006/main">
  <c r="J41" i="30" l="1"/>
  <c r="T37" i="30"/>
  <c r="T35" i="30"/>
  <c r="T34" i="30"/>
  <c r="Q26" i="30"/>
  <c r="N26" i="30"/>
  <c r="K26" i="30"/>
  <c r="G26" i="30"/>
  <c r="G22" i="30"/>
  <c r="Q21" i="30"/>
  <c r="N21" i="30"/>
  <c r="K21" i="30"/>
  <c r="G21" i="30"/>
  <c r="G23" i="30" s="1"/>
  <c r="Q20" i="30"/>
  <c r="N20" i="30"/>
  <c r="K20" i="30"/>
  <c r="T20" i="30" s="1"/>
  <c r="Q19" i="30"/>
  <c r="N19" i="30"/>
  <c r="K19" i="30"/>
  <c r="Q18" i="30"/>
  <c r="N18" i="30"/>
  <c r="K18" i="30"/>
  <c r="Q17" i="30"/>
  <c r="N17" i="30"/>
  <c r="K17" i="30"/>
  <c r="Q16" i="30"/>
  <c r="N16" i="30"/>
  <c r="K16" i="30"/>
  <c r="T16" i="30" s="1"/>
  <c r="Q15" i="30"/>
  <c r="N15" i="30"/>
  <c r="K15" i="30"/>
  <c r="Q14" i="30"/>
  <c r="N14" i="30"/>
  <c r="K14" i="30"/>
  <c r="T6" i="30"/>
  <c r="T5" i="30"/>
  <c r="T4" i="30"/>
  <c r="T3" i="30"/>
  <c r="C55" i="22"/>
  <c r="C63" i="22" s="1"/>
  <c r="C71" i="22" s="1"/>
  <c r="C100" i="22" s="1"/>
  <c r="C108" i="22" s="1"/>
  <c r="A55" i="22"/>
  <c r="A63" i="22" s="1"/>
  <c r="A71" i="22" s="1"/>
  <c r="A100" i="22" s="1"/>
  <c r="A108" i="22" s="1"/>
  <c r="A116" i="22" s="1"/>
  <c r="A124" i="22" s="1"/>
  <c r="A132" i="22" s="1"/>
  <c r="A140" i="22" s="1"/>
  <c r="A148" i="22" s="1"/>
  <c r="A157" i="22" s="1"/>
  <c r="A166" i="22" s="1"/>
  <c r="C35" i="22"/>
  <c r="D31" i="22"/>
  <c r="B32" i="22"/>
  <c r="B31" i="22"/>
  <c r="C28" i="22"/>
  <c r="D24" i="22"/>
  <c r="B24" i="22"/>
  <c r="B25" i="22"/>
  <c r="B17" i="22"/>
  <c r="B16" i="22"/>
  <c r="H29" i="14"/>
  <c r="I29" i="14" s="1"/>
  <c r="H30" i="14"/>
  <c r="I30" i="14" s="1"/>
  <c r="H28" i="14"/>
  <c r="I28" i="14" s="1"/>
  <c r="C17" i="27"/>
  <c r="C15" i="27"/>
  <c r="C13" i="27"/>
  <c r="D161" i="22"/>
  <c r="B162" i="22"/>
  <c r="E157" i="22"/>
  <c r="D152" i="22"/>
  <c r="B153" i="22"/>
  <c r="D143" i="22"/>
  <c r="B144" i="22"/>
  <c r="D140" i="22"/>
  <c r="D148" i="22" s="1"/>
  <c r="D157" i="22" s="1"/>
  <c r="D135" i="22"/>
  <c r="D127" i="22"/>
  <c r="B136" i="22"/>
  <c r="B128" i="22"/>
  <c r="B120" i="22"/>
  <c r="B112" i="22"/>
  <c r="B104" i="22"/>
  <c r="B67" i="22"/>
  <c r="B59" i="22"/>
  <c r="B51" i="22"/>
  <c r="B43" i="22"/>
  <c r="B9" i="22"/>
  <c r="D111" i="22"/>
  <c r="D103" i="22"/>
  <c r="D95" i="22"/>
  <c r="D66" i="22"/>
  <c r="D58" i="22"/>
  <c r="D63" i="22"/>
  <c r="D71" i="22" s="1"/>
  <c r="D100" i="22" s="1"/>
  <c r="D108" i="22" s="1"/>
  <c r="D116" i="22" s="1"/>
  <c r="D124" i="22" s="1"/>
  <c r="F47" i="22"/>
  <c r="G47" i="22" s="1"/>
  <c r="C48" i="22"/>
  <c r="J26" i="30" l="1"/>
  <c r="B27" i="30" s="1"/>
  <c r="T15" i="30"/>
  <c r="C56" i="22"/>
  <c r="T19" i="30"/>
  <c r="T18" i="30"/>
  <c r="F55" i="22"/>
  <c r="G55" i="22" s="1"/>
  <c r="I55" i="22" s="1"/>
  <c r="B30" i="30"/>
  <c r="T14" i="30"/>
  <c r="T17" i="30"/>
  <c r="B11" i="30"/>
  <c r="B29" i="30"/>
  <c r="G48" i="22"/>
  <c r="F33" i="14" s="1"/>
  <c r="F108" i="22"/>
  <c r="G108" i="22" s="1"/>
  <c r="I108" i="22" s="1"/>
  <c r="C116" i="22"/>
  <c r="F100" i="22"/>
  <c r="G100" i="22" s="1"/>
  <c r="F71" i="22"/>
  <c r="G71" i="22" s="1"/>
  <c r="F63" i="22"/>
  <c r="C64" i="22"/>
  <c r="F48" i="22"/>
  <c r="H54" i="14"/>
  <c r="H51" i="14"/>
  <c r="H50" i="14"/>
  <c r="H47" i="14"/>
  <c r="H46" i="14"/>
  <c r="H43" i="14"/>
  <c r="H42" i="14"/>
  <c r="H27" i="14"/>
  <c r="I27" i="14" s="1"/>
  <c r="D50" i="22"/>
  <c r="H34" i="14"/>
  <c r="F56" i="22" l="1"/>
  <c r="F116" i="22"/>
  <c r="C124" i="22"/>
  <c r="C132" i="22" s="1"/>
  <c r="C140" i="22" s="1"/>
  <c r="G72" i="22"/>
  <c r="F36" i="14" s="1"/>
  <c r="C72" i="22"/>
  <c r="F64" i="22"/>
  <c r="F35" i="14" s="1"/>
  <c r="I56" i="22"/>
  <c r="F34" i="14" s="1"/>
  <c r="G56" i="22"/>
  <c r="H48" i="14"/>
  <c r="H44" i="14"/>
  <c r="H38" i="14"/>
  <c r="H55" i="14"/>
  <c r="F140" i="22" l="1"/>
  <c r="G140" i="22" s="1"/>
  <c r="I140" i="22" s="1"/>
  <c r="C148" i="22"/>
  <c r="C157" i="22" s="1"/>
  <c r="F132" i="22"/>
  <c r="F124" i="22"/>
  <c r="G124" i="22" s="1"/>
  <c r="I124" i="22" s="1"/>
  <c r="C117" i="22"/>
  <c r="F72" i="22"/>
  <c r="C109" i="22"/>
  <c r="C101" i="22"/>
  <c r="I34" i="14"/>
  <c r="F157" i="22" l="1"/>
  <c r="F148" i="22"/>
  <c r="C125" i="22"/>
  <c r="F109" i="22"/>
  <c r="G101" i="22"/>
  <c r="F37" i="14" s="1"/>
  <c r="F101" i="22"/>
  <c r="A4" i="28"/>
  <c r="A1" i="28"/>
  <c r="A6" i="27"/>
  <c r="C19" i="27"/>
  <c r="C11" i="27"/>
  <c r="H52" i="14"/>
  <c r="H53" i="14"/>
  <c r="E137" i="22"/>
  <c r="E139" i="22"/>
  <c r="G157" i="22" l="1"/>
  <c r="C149" i="22"/>
  <c r="G148" i="22"/>
  <c r="C141" i="22"/>
  <c r="C133" i="22"/>
  <c r="F125" i="22"/>
  <c r="F117" i="22"/>
  <c r="F42" i="14" s="1"/>
  <c r="G109" i="22"/>
  <c r="I109" i="22"/>
  <c r="F38" i="14" s="1"/>
  <c r="H39" i="14"/>
  <c r="H41" i="14"/>
  <c r="H45" i="14"/>
  <c r="H49" i="14"/>
  <c r="H31" i="14"/>
  <c r="H32" i="14"/>
  <c r="H33" i="14"/>
  <c r="H35" i="14"/>
  <c r="H36" i="14"/>
  <c r="F167" i="22" l="1"/>
  <c r="F54" i="14" s="1"/>
  <c r="C167" i="22"/>
  <c r="C158" i="22"/>
  <c r="I157" i="22"/>
  <c r="F133" i="22"/>
  <c r="F46" i="14" s="1"/>
  <c r="I125" i="22"/>
  <c r="F43" i="14" s="1"/>
  <c r="G125" i="22"/>
  <c r="I53" i="14"/>
  <c r="I49" i="14"/>
  <c r="I45" i="14"/>
  <c r="I41" i="14"/>
  <c r="I32" i="14"/>
  <c r="F141" i="22" l="1"/>
  <c r="G149" i="22"/>
  <c r="F50" i="14" s="1"/>
  <c r="I141" i="22"/>
  <c r="F47" i="14" s="1"/>
  <c r="G141" i="22"/>
  <c r="F149" i="22" l="1"/>
  <c r="C93" i="22"/>
  <c r="F92" i="22"/>
  <c r="G92" i="22" s="1"/>
  <c r="I92" i="22" s="1"/>
  <c r="F91" i="22"/>
  <c r="G91" i="22" s="1"/>
  <c r="I91" i="22" s="1"/>
  <c r="F90" i="22"/>
  <c r="G90" i="22" s="1"/>
  <c r="I90" i="22" s="1"/>
  <c r="F89" i="22"/>
  <c r="G89" i="22" s="1"/>
  <c r="I89" i="22" s="1"/>
  <c r="F88" i="22"/>
  <c r="G88" i="22" s="1"/>
  <c r="I88" i="22" s="1"/>
  <c r="F87" i="22"/>
  <c r="G87" i="22" s="1"/>
  <c r="I87" i="22" s="1"/>
  <c r="F86" i="22"/>
  <c r="G86" i="22" s="1"/>
  <c r="I86" i="22" s="1"/>
  <c r="F85" i="22"/>
  <c r="G85" i="22" s="1"/>
  <c r="I85" i="22" s="1"/>
  <c r="F84" i="22"/>
  <c r="G84" i="22" s="1"/>
  <c r="I84" i="22" s="1"/>
  <c r="F83" i="22"/>
  <c r="G83" i="22" s="1"/>
  <c r="I83" i="22" s="1"/>
  <c r="F82" i="22"/>
  <c r="G82" i="22" s="1"/>
  <c r="I82" i="22" s="1"/>
  <c r="F81" i="22"/>
  <c r="G81" i="22" s="1"/>
  <c r="I81" i="22" s="1"/>
  <c r="F80" i="22"/>
  <c r="G80" i="22" s="1"/>
  <c r="I80" i="22" s="1"/>
  <c r="F79" i="22"/>
  <c r="G79" i="22" s="1"/>
  <c r="F158" i="22" l="1"/>
  <c r="I42" i="14"/>
  <c r="I93" i="22"/>
  <c r="I35" i="14"/>
  <c r="G93" i="22"/>
  <c r="F93" i="22"/>
  <c r="I36" i="14"/>
  <c r="I158" i="22" l="1"/>
  <c r="F51" i="14" s="1"/>
  <c r="G158" i="22"/>
  <c r="I38" i="14"/>
  <c r="I46" i="14" l="1"/>
  <c r="I31" i="14"/>
  <c r="I43" i="14" l="1"/>
  <c r="I44" i="14" s="1"/>
  <c r="E14" i="27" s="1"/>
  <c r="E10" i="27"/>
  <c r="G14" i="27" l="1"/>
  <c r="F14" i="27"/>
  <c r="H14" i="27"/>
  <c r="F10" i="27"/>
  <c r="I50" i="14"/>
  <c r="J10" i="27"/>
  <c r="I10" i="27"/>
  <c r="K10" i="27"/>
  <c r="I33" i="14"/>
  <c r="I39" i="14" s="1"/>
  <c r="I47" i="14" l="1"/>
  <c r="I48" i="14" s="1"/>
  <c r="E16" i="27" s="1"/>
  <c r="E12" i="27"/>
  <c r="A10" i="18"/>
  <c r="C14" i="20"/>
  <c r="H16" i="27" l="1"/>
  <c r="G16" i="27"/>
  <c r="F16" i="27"/>
  <c r="F12" i="27"/>
  <c r="J12" i="27"/>
  <c r="I12" i="27"/>
  <c r="K12" i="27"/>
  <c r="C9" i="18" l="1"/>
  <c r="I51" i="14" l="1"/>
  <c r="C10" i="18"/>
  <c r="I54" i="14" l="1"/>
  <c r="I55" i="14" s="1"/>
  <c r="I52" i="14"/>
  <c r="C12" i="18"/>
  <c r="C11" i="18"/>
  <c r="D10" i="18"/>
  <c r="E10" i="18"/>
  <c r="F10" i="18" s="1"/>
  <c r="G10" i="18" s="1"/>
  <c r="H10" i="18" s="1"/>
  <c r="I10" i="18"/>
  <c r="E18" i="27" l="1"/>
  <c r="F18" i="27" s="1"/>
  <c r="I58" i="14"/>
  <c r="E20" i="27"/>
  <c r="P10" i="18"/>
  <c r="H18" i="27" l="1"/>
  <c r="H22" i="27" s="1"/>
  <c r="G18" i="27"/>
  <c r="E22" i="27"/>
  <c r="E15" i="27" s="1"/>
  <c r="F20" i="27"/>
  <c r="G20" i="27" s="1"/>
  <c r="J12" i="18"/>
  <c r="H12" i="18"/>
  <c r="E12" i="18"/>
  <c r="I12" i="18"/>
  <c r="K12" i="18" s="1"/>
  <c r="L12" i="18" s="1"/>
  <c r="M12" i="18" s="1"/>
  <c r="N12" i="18" s="1"/>
  <c r="O12" i="18" s="1"/>
  <c r="F22" i="27" l="1"/>
  <c r="F21" i="27" s="1"/>
  <c r="G22" i="27"/>
  <c r="G21" i="27" s="1"/>
  <c r="E11" i="27"/>
  <c r="E13" i="27"/>
  <c r="E17" i="27"/>
  <c r="E19" i="27"/>
  <c r="H21" i="27"/>
  <c r="E9" i="27"/>
  <c r="F6" i="27"/>
  <c r="F12" i="18"/>
  <c r="G12" i="18" s="1"/>
  <c r="H11" i="18"/>
  <c r="I11" i="18"/>
  <c r="J11" i="18" s="1"/>
  <c r="K11" i="18" s="1"/>
  <c r="L11" i="18"/>
  <c r="E11" i="18"/>
  <c r="E21" i="27" l="1"/>
  <c r="F11" i="18"/>
  <c r="G11" i="18" s="1"/>
  <c r="P12" i="18"/>
  <c r="D9" i="18" l="1"/>
  <c r="P11" i="18"/>
  <c r="C13" i="18" l="1"/>
  <c r="B9" i="18" s="1"/>
  <c r="D13" i="18"/>
  <c r="E9" i="18"/>
  <c r="B11" i="18" l="1"/>
  <c r="C14" i="18"/>
  <c r="B14" i="18" s="1"/>
  <c r="B12" i="18"/>
  <c r="B10" i="18"/>
  <c r="B13" i="18"/>
  <c r="F9" i="18"/>
  <c r="F13" i="18" s="1"/>
  <c r="E13" i="18"/>
  <c r="E15" i="18" s="1"/>
  <c r="D14" i="18"/>
  <c r="D15" i="18"/>
  <c r="D16" i="18" s="1"/>
  <c r="E16" i="18" l="1"/>
  <c r="G9" i="18"/>
  <c r="E14" i="18"/>
  <c r="F14" i="18" l="1"/>
  <c r="H9" i="18"/>
  <c r="G13" i="18"/>
  <c r="G15" i="18" s="1"/>
  <c r="F15" i="18"/>
  <c r="F16" i="18" s="1"/>
  <c r="G16" i="18" l="1"/>
  <c r="G14" i="18"/>
  <c r="I9" i="18"/>
  <c r="H13" i="18"/>
  <c r="H15" i="18" s="1"/>
  <c r="H16" i="18" l="1"/>
  <c r="H14" i="18"/>
  <c r="J9" i="18"/>
  <c r="I13" i="18"/>
  <c r="I15" i="18" l="1"/>
  <c r="I16" i="18" s="1"/>
  <c r="K9" i="18"/>
  <c r="J13" i="18"/>
  <c r="J15" i="18" s="1"/>
  <c r="I14" i="18"/>
  <c r="J16" i="18" l="1"/>
  <c r="J14" i="18"/>
  <c r="L9" i="18"/>
  <c r="K13" i="18"/>
  <c r="K15" i="18" s="1"/>
  <c r="K16" i="18" l="1"/>
  <c r="K14" i="18"/>
  <c r="M9" i="18"/>
  <c r="L13" i="18"/>
  <c r="L15" i="18" s="1"/>
  <c r="L16" i="18" l="1"/>
  <c r="L14" i="18"/>
  <c r="N9" i="18"/>
  <c r="M13" i="18"/>
  <c r="M15" i="18" s="1"/>
  <c r="M16" i="18" l="1"/>
  <c r="M14" i="18"/>
  <c r="O9" i="18"/>
  <c r="N13" i="18"/>
  <c r="N15" i="18" s="1"/>
  <c r="N16" i="18" l="1"/>
  <c r="N14" i="18"/>
  <c r="O13" i="18"/>
  <c r="P9" i="18"/>
  <c r="P13" i="18" l="1"/>
  <c r="O15" i="18"/>
  <c r="O16" i="18" s="1"/>
  <c r="O14" i="18"/>
</calcChain>
</file>

<file path=xl/sharedStrings.xml><?xml version="1.0" encoding="utf-8"?>
<sst xmlns="http://schemas.openxmlformats.org/spreadsheetml/2006/main" count="595" uniqueCount="288">
  <si>
    <t>M2</t>
  </si>
  <si>
    <t>TERRAPLENAGEM</t>
  </si>
  <si>
    <t>M3</t>
  </si>
  <si>
    <t>SERVIÇOS PRELIMINARES</t>
  </si>
  <si>
    <t>PAVIMENTAÇÃO</t>
  </si>
  <si>
    <t>3.1</t>
  </si>
  <si>
    <t>3.2</t>
  </si>
  <si>
    <t>4.1</t>
  </si>
  <si>
    <t>4.2</t>
  </si>
  <si>
    <t>5.1</t>
  </si>
  <si>
    <t>5.2</t>
  </si>
  <si>
    <t>Item</t>
  </si>
  <si>
    <t>TOTAL</t>
  </si>
  <si>
    <t>Relatório de Compatibilidade para PLANILHA OFICIAL DE MEDIÇÃO CEF.xls</t>
  </si>
  <si>
    <t>Executar em 22/5/2012 19:18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</si>
  <si>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</si>
  <si>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</si>
  <si>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</si>
  <si>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</si>
  <si>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PERÍODO - ETAPAS</t>
  </si>
  <si>
    <t>DESCRIÇÃO - SERVIÇOS</t>
  </si>
  <si>
    <t>FÍSICO</t>
  </si>
  <si>
    <t>FINANCEIRO</t>
  </si>
  <si>
    <t>1º MÊS</t>
  </si>
  <si>
    <t>2º MÊS</t>
  </si>
  <si>
    <t>3º MÊS</t>
  </si>
  <si>
    <t>4º MÊS</t>
  </si>
  <si>
    <t>5º MÊS</t>
  </si>
  <si>
    <t>SOMA (R$)</t>
  </si>
  <si>
    <t>SOMA ACUMULADA</t>
  </si>
  <si>
    <t>PORCENTAGEM</t>
  </si>
  <si>
    <t>PORCENTAGEM ACUMULADA</t>
  </si>
  <si>
    <t>Serviço</t>
  </si>
  <si>
    <t>Descrição</t>
  </si>
  <si>
    <t>Porcentagem</t>
  </si>
  <si>
    <t xml:space="preserve">  Garantia</t>
  </si>
  <si>
    <t xml:space="preserve">  Risco</t>
  </si>
  <si>
    <t xml:space="preserve">  Despesas financeiras</t>
  </si>
  <si>
    <t xml:space="preserve">  Administração central</t>
  </si>
  <si>
    <t xml:space="preserve">  Lucro</t>
  </si>
  <si>
    <t xml:space="preserve">  Tributos</t>
  </si>
  <si>
    <t>BDI CALCULADO (%)</t>
  </si>
  <si>
    <t>ITEM</t>
  </si>
  <si>
    <t>UNIDADE</t>
  </si>
  <si>
    <t>(Unidade)</t>
  </si>
  <si>
    <t>M</t>
  </si>
  <si>
    <t>UNID.</t>
  </si>
  <si>
    <t>6º MÊS</t>
  </si>
  <si>
    <t>PREFEITURA MUNICIPAL DE JANUÁRIA</t>
  </si>
  <si>
    <t>7º MÊS</t>
  </si>
  <si>
    <t>8º MÊS</t>
  </si>
  <si>
    <t>9º MÊS</t>
  </si>
  <si>
    <t>10º MÊS</t>
  </si>
  <si>
    <t>11º MÊS</t>
  </si>
  <si>
    <t>12º MÊS</t>
  </si>
  <si>
    <t>CÓDIGO</t>
  </si>
  <si>
    <t>DESCRIÇÃO</t>
  </si>
  <si>
    <t>M3XKM</t>
  </si>
  <si>
    <t>QTDE.</t>
  </si>
  <si>
    <t xml:space="preserve">PREÇO UNITÁRIO </t>
  </si>
  <si>
    <t>PREÇO TOTAL</t>
  </si>
  <si>
    <t>SEM LDI</t>
  </si>
  <si>
    <t>COM LDI</t>
  </si>
  <si>
    <t>INSTALAÇÕES INICIAIS DA OBRA</t>
  </si>
  <si>
    <t>1.1.1</t>
  </si>
  <si>
    <t>PLACA DE OBRA EM CHAPA GALVANIZADA 3,00 X1,50M</t>
  </si>
  <si>
    <t>IMPRIMAÇÃO (CM-30)</t>
  </si>
  <si>
    <t>TXKM</t>
  </si>
  <si>
    <t>PINTURA DE LIGAÇÃO (RR-1C)</t>
  </si>
  <si>
    <t>CAPA ASFÁLTICA (CBUQ)</t>
  </si>
  <si>
    <t>6.1</t>
  </si>
  <si>
    <t>TOTAL GERAL DA OBRA………………………………………………………………………..………………………………………………………………………………………………………</t>
  </si>
  <si>
    <t>SETOP</t>
  </si>
  <si>
    <t>OBRA: PAVIMENTAÇÃO DISTRITO DE RIACHO DA CRUZ</t>
  </si>
  <si>
    <t>DATA DO ORÇAMENTO: 02/04/2013</t>
  </si>
  <si>
    <t>BDI =  30,00 %</t>
  </si>
  <si>
    <t>SETOP - DEZEMBRO 2012</t>
  </si>
  <si>
    <t>MEIO FIO E SARJETA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</si>
  <si>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</si>
  <si>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</si>
  <si>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</si>
  <si>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</si>
  <si>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</si>
  <si>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</si>
  <si>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</si>
  <si>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</si>
  <si>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</si>
  <si>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</si>
  <si>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</si>
  <si>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DRE-001</t>
  </si>
  <si>
    <t>DRENAGEM</t>
  </si>
  <si>
    <t>PLANILHA ORÇAMENTÁRIA DE CUSTOS</t>
  </si>
  <si>
    <t>FOLHA Nº: 01/01</t>
  </si>
  <si>
    <t xml:space="preserve">FORMA DE EXECUÇÃO: </t>
  </si>
  <si>
    <t>(    )</t>
  </si>
  <si>
    <t>DIRETA</t>
  </si>
  <si>
    <t>(  x  )</t>
  </si>
  <si>
    <t>INDIRETA</t>
  </si>
  <si>
    <t>LDI</t>
  </si>
  <si>
    <t>OBRA: PAVIMENTAÇÃO ASFÁLTICA EM CBUQ</t>
  </si>
  <si>
    <t>DETALHAMENTO DO B.D.I</t>
  </si>
  <si>
    <t>2.1</t>
  </si>
  <si>
    <t>2.2</t>
  </si>
  <si>
    <t>2.3</t>
  </si>
  <si>
    <t>2.4</t>
  </si>
  <si>
    <t>SUB-TOTAL</t>
  </si>
  <si>
    <t>MEMÓRIA DE CÁLCULO</t>
  </si>
  <si>
    <t>PAVIMENTAÇÃO ASFÁLTICA EM CBUQ</t>
  </si>
  <si>
    <t>SETOP - DEZEMBRO 2014</t>
  </si>
  <si>
    <t>LARG.</t>
  </si>
  <si>
    <t>ESPES.</t>
  </si>
  <si>
    <t>ÁREA</t>
  </si>
  <si>
    <t>VOLUME</t>
  </si>
  <si>
    <t>TRANSP.</t>
  </si>
  <si>
    <t>TOTAL GERAL</t>
  </si>
  <si>
    <t>QTDE</t>
  </si>
  <si>
    <t>unid.</t>
  </si>
  <si>
    <t>(m)</t>
  </si>
  <si>
    <t>(m2)</t>
  </si>
  <si>
    <t>(m3)</t>
  </si>
  <si>
    <t>(m3xkm)</t>
  </si>
  <si>
    <t>LOGRADOURO</t>
  </si>
  <si>
    <t>ESCAVAÇÃO MECÂNICA DE VALAS DE MATERIAL DE 1ª CAT., INCLUINDO REMOÇÃO PARA BOTA FORA DO LEITO ESTRADAL</t>
  </si>
  <si>
    <t>COMPR</t>
  </si>
  <si>
    <t>SINAPI</t>
  </si>
  <si>
    <t>PESO</t>
  </si>
  <si>
    <t xml:space="preserve">TERRAPLENAGEM E BASE </t>
  </si>
  <si>
    <t>(ton)</t>
  </si>
  <si>
    <t>REGIÃO/MÊS DE REFERÊNCIA: SINAPI E SETOP - Região Norte - DEZEMBRO/2014</t>
  </si>
  <si>
    <t>(tonxkm)</t>
  </si>
  <si>
    <t>PRAZO DE EXECUÇÃO: 06 Meses</t>
  </si>
  <si>
    <t>PREFEITURA MUNICIPAL DE SÃO JOÃO DAS MISSÕES</t>
  </si>
  <si>
    <t>COMUNIDADE RANCHARIA</t>
  </si>
  <si>
    <t>DATA DO ORÇAMENTO: 22/04/2015</t>
  </si>
  <si>
    <t>Rua Inglaterra</t>
  </si>
  <si>
    <t>Rua Dinamarca</t>
  </si>
  <si>
    <t>Rua Itália</t>
  </si>
  <si>
    <t>Rua Austrália</t>
  </si>
  <si>
    <t>Rua Venezuela</t>
  </si>
  <si>
    <t>Travessa Romênia</t>
  </si>
  <si>
    <t>Rua Espanha</t>
  </si>
  <si>
    <t>Rua Porto Rico</t>
  </si>
  <si>
    <t>Contorno Praça/R. Porto Rico</t>
  </si>
  <si>
    <t>Rua Argentina</t>
  </si>
  <si>
    <t>Rua Bélgica</t>
  </si>
  <si>
    <t>Rua Canadá</t>
  </si>
  <si>
    <t>Rua Estados Unidos</t>
  </si>
  <si>
    <t>TRANSPORTE DE MATERIAL REMOVIDO, DMT = 5,0 KM  (SOLO ESCAVADO)</t>
  </si>
  <si>
    <t>2.5</t>
  </si>
  <si>
    <t>LOCAL:  ZONA RURAL - COMUNIDADE DE RANCHARIA</t>
  </si>
  <si>
    <t>DATA: 22/04/2015</t>
  </si>
  <si>
    <t>AQUISIÇÃO DE SOLO ESTABILIZADO GRANULOMETRICAMENTE SEM MISTURA</t>
  </si>
  <si>
    <t>A CARGO DA PREFEITURA</t>
  </si>
  <si>
    <t>(  x   )</t>
  </si>
  <si>
    <t>PREFEITURA: MUNICIPAL DE LONTRA</t>
  </si>
  <si>
    <t>OBRA:PAVIMENTAÇÃO  ASFALTICA CBUQ</t>
  </si>
  <si>
    <t>UND</t>
  </si>
  <si>
    <t>TAXA</t>
  </si>
  <si>
    <t>CRUZAMENTO</t>
  </si>
  <si>
    <t>CRONOGRAMA FÍSICO-FINANCEIRO</t>
  </si>
  <si>
    <t xml:space="preserve">VALOR DO CONVÊNIO: 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</si>
  <si>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</si>
  <si>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t xml:space="preserve"> </t>
  </si>
  <si>
    <t>108.066/D</t>
  </si>
  <si>
    <t>Observações:</t>
  </si>
  <si>
    <t>SÉRGIO  RENATO  SILVA  DE  SÁ</t>
  </si>
  <si>
    <t>CREA</t>
  </si>
  <si>
    <t>ENGENHEIRO CIVIL :SÉRGIO RENATO SILVA DE SÁ</t>
  </si>
  <si>
    <t>CREA MG 108.066/D</t>
  </si>
  <si>
    <t>DERNIVAL MENDES DOS REIS</t>
  </si>
  <si>
    <r>
      <t xml:space="preserve">PRAZO DA OBRA: </t>
    </r>
    <r>
      <rPr>
        <b/>
        <sz val="10"/>
        <color indexed="10"/>
        <rFont val="Arial"/>
        <family val="2"/>
      </rPr>
      <t>03 MESES</t>
    </r>
  </si>
  <si>
    <t xml:space="preserve">A N E X O   I I I </t>
  </si>
  <si>
    <t>1) Jazida de cascalho para base</t>
  </si>
  <si>
    <t>2) Jazida de areia</t>
  </si>
  <si>
    <t>LEGENDA</t>
  </si>
  <si>
    <t>CIDADE</t>
  </si>
  <si>
    <t>RIO</t>
  </si>
  <si>
    <t/>
  </si>
  <si>
    <t>LOCAL DA JAZIDA</t>
  </si>
  <si>
    <t>3) Britador (pedra britada)</t>
  </si>
  <si>
    <t>4) Material Betuminoso (RR2C, CM30)</t>
  </si>
  <si>
    <t>6) Revestimento CBUQ</t>
  </si>
  <si>
    <t>ENGENHERIO CIVIL : SÉRGIO RENATO SILVA DE SÁ</t>
  </si>
  <si>
    <t xml:space="preserve">ISS </t>
  </si>
  <si>
    <t>COMPR. X2</t>
  </si>
  <si>
    <t xml:space="preserve">DATA: </t>
  </si>
  <si>
    <t>REGIÃO/MÊS DE REFERÊNCIA: SETOP NORTE JAN/2018/ SEM DESONERAÇÃO, DEER-MG JAN/2018 SEM DESONERAÇÃO</t>
  </si>
  <si>
    <t>REFERENCIA</t>
  </si>
  <si>
    <t>1.1</t>
  </si>
  <si>
    <t>1.2</t>
  </si>
  <si>
    <t>2.6</t>
  </si>
  <si>
    <t>5) Material Betuminoso  CAP 20</t>
  </si>
  <si>
    <t>DMT</t>
  </si>
  <si>
    <t>(km)</t>
  </si>
  <si>
    <t>(m³ x km)</t>
  </si>
  <si>
    <t>7)  BOTA-FORA</t>
  </si>
  <si>
    <t>BOTA FORA</t>
  </si>
  <si>
    <t>Barrerinho</t>
  </si>
  <si>
    <t>TRANSPORTE DE MATERIAL BETUMINOSO - DMT ACIMA DE 50 KM (CM-30 ) BETIM - LONTRA- BARREIRINHO - DMT = 538 KM</t>
  </si>
  <si>
    <t>COMUNIDADE BARREIRINHO</t>
  </si>
  <si>
    <t>VILA UNIÃO</t>
  </si>
  <si>
    <t>SETOP -JULHO 2021</t>
  </si>
  <si>
    <t>DATA DO ORÇAMENTO:20/10/2021</t>
  </si>
  <si>
    <t>ED-50152</t>
  </si>
  <si>
    <t>RO-40192</t>
  </si>
  <si>
    <t>RO-41345</t>
  </si>
  <si>
    <t>RO-41082</t>
  </si>
  <si>
    <t>RO-43113</t>
  </si>
  <si>
    <t>RO-41337</t>
  </si>
  <si>
    <t>RO-51228</t>
  </si>
  <si>
    <t xml:space="preserve">RO-41376 </t>
  </si>
  <si>
    <t xml:space="preserve">RO-51229 </t>
  </si>
  <si>
    <t>PINTURA DE LIGAÇÃO (EXECUÇÃO E FORNECIMENTO DO
MATERIAL BETUMINOSO, EXCLUSIVE TRANSPORTE DO MATERIAL
BETUMINOSO)</t>
  </si>
  <si>
    <t>RO-41376</t>
  </si>
  <si>
    <t>TRANSPORTE DE MATERIAL DE QUALQUER NATUREZA. DISTÂNCIA
MÉDIA DE TRANSPORTE &gt;= 50,10 KM</t>
  </si>
  <si>
    <t>IMPRIMAÇÃO (EXECUÇÃO E FORNECIMENTO DO MATERIAL
BETUMINOSO, EXCLUSIVE TRANSPORTE DO MATERIAL BETUMINOSO)</t>
  </si>
  <si>
    <t>FORNECIMENTO E COLOCAÇÃO DE PLACA DE OBRA EM CHAPA
GALVANIZADA (3,00 X 1,5 0 M) - EM CHAPA GALVANIZADA 0,26
AFIXADAS COM REBITES 540 E PARAFUSOS 3/8, EM ESTRUTURA
METÁLICA VIGA U 2" ENRIJECIDA COM METALON 20 X 20, SUPORTE
EM EUCALIPTO AUTOCLAVADO PINTADAS</t>
  </si>
  <si>
    <t>ESCAVAÇÃO E CARGA COM TRATOR E CARREGADEIRA (MATERIAL
DE 1ª CATEGORIA)</t>
  </si>
  <si>
    <t>TRANSPORTE DE AGREGADOS PARA CONSERVAÇÃO. DISTÂNCIA
MÉDIA DE TRANSPORTE &lt;= 10,00 KM</t>
  </si>
  <si>
    <t>REGULARIZAÇÃO DO SUB-LEITO (PROCTOR INTERMEDIÁRIO)</t>
  </si>
  <si>
    <t>BASE DE SOLO SEM MISTURA, COMPACTADA NA ENERGIA DO
PROCTOR INTERMEDIÁRIO (EXECUÇÃO, INCLUINDO ESCAVAÇÃO,
CARGA, DESCARGA, ESPALHAMENTO, UMIDECIMENTO E
COMPACTAÇÃO DO MATERIAL; EXCLUI AQUISIÇÃO E TRANSPORTE
DO MATERIAL)</t>
  </si>
  <si>
    <t>TRANSPORTE DE MATERIAL DE JAZIDA PARA CONSERVAÇÃO.
DISTÂNCIA MÉDIA DE TRANSPORTE &lt;= 10,00 KM</t>
  </si>
  <si>
    <t>EXECUÇÃO E APLICAÇÃO DE CONCRETO BETUMINOSO USINADO
A QUENTE (CBUQ), MASSA COMERCIAL, INCLUINDO
FORNECIMENTO E TRANSPORTE DOS AGREGADOS E MATERIAL
BETUMINOSO, EXCLUSIVE TRANSPORTE DA MASSA ASFÁLTICA ATÉ A
PISTA</t>
  </si>
  <si>
    <t>ED-48665</t>
  </si>
  <si>
    <t>MEIO-FIO COM SARJETA, EXECUTADO C/EXTRUSORA (SARJETA
30X8CM MEIO-FIO 15X10CM X H=23CM), INCLUI ESCAVAÇÃO E
ACERTO FAIXA 0,45M</t>
  </si>
  <si>
    <t>(t)</t>
  </si>
  <si>
    <t>ton x m²</t>
  </si>
  <si>
    <t>tonxkm</t>
  </si>
  <si>
    <t>FOLHA Nº: 01</t>
  </si>
  <si>
    <t>PRAZO DA OBRA: 03 MESES</t>
  </si>
  <si>
    <t>RO-14036</t>
  </si>
  <si>
    <t>TRANSPORTE DE CONCRETO BETUMINOSO USINADO A QUENTE.
DISTÂNCIA MÉDIA DE TRANSPORTE DE 30,10 A 40,00 KM (VOLUME
COMPACTADO)</t>
  </si>
  <si>
    <t>LOCAL: NOVO HORIZONTE</t>
  </si>
  <si>
    <t>1.3</t>
  </si>
  <si>
    <t>1.4</t>
  </si>
  <si>
    <t>CO-27424</t>
  </si>
  <si>
    <t>PROJETO EXECUTIVO DE TERRAPLENAGEM - PLANTA</t>
  </si>
  <si>
    <t>PR A1</t>
  </si>
  <si>
    <t>CO-27425</t>
  </si>
  <si>
    <t>PROJETO EXECUTIVO DE TERRAPLENAGEM - SEÇÕES</t>
  </si>
  <si>
    <t>CO-27363</t>
  </si>
  <si>
    <t>LEVANTAMENTO PLANIALTIMÉTRICO E CADASTRAL -TERRENO DE
2.001 A 10.000 M2</t>
  </si>
  <si>
    <t>UN.</t>
  </si>
  <si>
    <t>RUA PRINCIPAL DE NOVO HORIZONTE</t>
  </si>
  <si>
    <t>TRANSPORTE DE QUALQUER NATUREZA DMT ACIMA DE 50 KM (CM-30 ) BETIM - LONTRA-NOVO HORIZONTE DMT = 541  KM</t>
  </si>
  <si>
    <t>Planilha de Detalhamento do BDI</t>
  </si>
  <si>
    <t>Tomador</t>
  </si>
  <si>
    <t>Nº do Contrato de Repasse</t>
  </si>
  <si>
    <t>Nome da Obra</t>
  </si>
  <si>
    <t>Município da Obra</t>
  </si>
  <si>
    <t>Tipo de Obra</t>
  </si>
  <si>
    <t>Contribuição Previdenciária</t>
  </si>
  <si>
    <t>Conforme legislação tributária municipal, definir estimativa de percentual da base de cálculo para o ISS:</t>
  </si>
  <si>
    <t>Sobre a base de cálculo, definir a respectiva alíquota do ISS (entre 2% e 5%):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</si>
  <si>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</si>
  <si>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</si>
  <si>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</si>
  <si>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</si>
  <si>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</si>
  <si>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</si>
  <si>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</si>
  <si>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</si>
  <si>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</si>
  <si>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</si>
  <si>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</si>
  <si>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</si>
  <si>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</si>
  <si>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</si>
  <si>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</si>
  <si>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</si>
  <si>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</si>
  <si>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</si>
  <si>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</si>
  <si>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DECLARAÇÕES</t>
  </si>
  <si>
    <t>Assinatura do Responsável Técnico pelo orçamento</t>
  </si>
  <si>
    <t>Nº ART ou RRT do orçamento</t>
  </si>
  <si>
    <t>Título, Nome e CREA/CAU do Responsável Técnico pelo orçamento</t>
  </si>
  <si>
    <t>Data</t>
  </si>
  <si>
    <t>Assinatura do Responsável Tomador</t>
  </si>
  <si>
    <t xml:space="preserve"> Cargo e Nome</t>
  </si>
  <si>
    <t>PREFEITURA MUNICIPAL DE LONTRA</t>
  </si>
  <si>
    <t>PAVIMENTAÇÃO ASFÁLTICA RUA PRINCIPAL DA COMUNIDADE DE NOVO HORIZONTE</t>
  </si>
  <si>
    <t>LONTRA/MG</t>
  </si>
  <si>
    <t>ENG° ´SERGIO RENATO SILVA DE SÁ CREA/MG 108.066/D</t>
  </si>
  <si>
    <t>ENGENHEIRO CIVIL</t>
  </si>
  <si>
    <t>REGIÃO/MÊS DE REFERÊNCIA: SETOP NORTE JUNHO/2022 SEM DESONERAÇÃO</t>
  </si>
  <si>
    <t>DATA -06/09/2022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</si>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</sst>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"/>
    <numFmt numFmtId="165" formatCode="_(* #,##0.00_);_(* \(#,##0.00\);_(* &quot;-&quot;??_);_(@_)"/>
    <numFmt numFmtId="166" formatCode="#,##0.0000"/>
    <numFmt numFmtId="167" formatCode="#,##0.00_ ;\-#,##0.00\ 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4">
    <xf numFmtId="0" fontId="0" fillId="0" borderId="0" xfId="0"/>
    <xf numFmtId="0" fontId="3" fillId="0" borderId="0" xfId="0" applyFont="1" applyBorder="1"/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10" fontId="1" fillId="0" borderId="0" xfId="1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0" fontId="5" fillId="0" borderId="4" xfId="1" applyNumberFormat="1" applyFont="1" applyBorder="1"/>
    <xf numFmtId="4" fontId="5" fillId="0" borderId="4" xfId="0" applyNumberFormat="1" applyFont="1" applyBorder="1"/>
    <xf numFmtId="10" fontId="0" fillId="0" borderId="0" xfId="1" applyNumberFormat="1" applyFont="1"/>
    <xf numFmtId="10" fontId="5" fillId="0" borderId="4" xfId="0" applyNumberFormat="1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 applyFill="1" applyAlignment="1">
      <alignment horizontal="center"/>
    </xf>
    <xf numFmtId="0" fontId="6" fillId="0" borderId="0" xfId="0" applyFont="1"/>
    <xf numFmtId="0" fontId="12" fillId="0" borderId="4" xfId="0" applyFont="1" applyBorder="1" applyAlignment="1">
      <alignment horizontal="center"/>
    </xf>
    <xf numFmtId="10" fontId="12" fillId="0" borderId="4" xfId="1" applyNumberFormat="1" applyFont="1" applyBorder="1" applyAlignment="1">
      <alignment horizontal="center"/>
    </xf>
    <xf numFmtId="10" fontId="13" fillId="0" borderId="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0" fontId="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/>
    <xf numFmtId="0" fontId="1" fillId="0" borderId="0" xfId="0" applyFont="1" applyFill="1"/>
    <xf numFmtId="0" fontId="16" fillId="0" borderId="0" xfId="0" applyFont="1" applyFill="1" applyBorder="1" applyAlignment="1">
      <alignment vertical="justify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vertical="center"/>
    </xf>
    <xf numFmtId="0" fontId="16" fillId="0" borderId="15" xfId="0" applyFont="1" applyFill="1" applyBorder="1" applyAlignment="1">
      <alignment vertical="justify"/>
    </xf>
    <xf numFmtId="0" fontId="0" fillId="0" borderId="0" xfId="0" applyAlignment="1"/>
    <xf numFmtId="0" fontId="12" fillId="0" borderId="0" xfId="0" applyFont="1" applyBorder="1" applyAlignment="1"/>
    <xf numFmtId="0" fontId="16" fillId="0" borderId="0" xfId="0" applyFont="1" applyFill="1" applyBorder="1" applyAlignment="1"/>
    <xf numFmtId="0" fontId="12" fillId="0" borderId="15" xfId="0" applyFont="1" applyBorder="1" applyAlignment="1"/>
    <xf numFmtId="0" fontId="3" fillId="0" borderId="15" xfId="0" applyFont="1" applyBorder="1" applyAlignment="1"/>
    <xf numFmtId="0" fontId="16" fillId="0" borderId="15" xfId="0" applyFont="1" applyFill="1" applyBorder="1" applyAlignment="1"/>
    <xf numFmtId="0" fontId="15" fillId="0" borderId="7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7" xfId="0" applyFont="1" applyBorder="1" applyAlignment="1">
      <alignment horizontal="center"/>
    </xf>
    <xf numFmtId="0" fontId="17" fillId="0" borderId="15" xfId="0" applyFont="1" applyFill="1" applyBorder="1" applyAlignment="1">
      <alignment vertical="center"/>
    </xf>
    <xf numFmtId="0" fontId="10" fillId="0" borderId="0" xfId="0" applyFont="1"/>
    <xf numFmtId="0" fontId="9" fillId="0" borderId="4" xfId="0" applyNumberFormat="1" applyFont="1" applyFill="1" applyBorder="1" applyAlignment="1">
      <alignment horizontal="center" vertical="justify"/>
    </xf>
    <xf numFmtId="4" fontId="9" fillId="0" borderId="4" xfId="0" applyNumberFormat="1" applyFont="1" applyFill="1" applyBorder="1" applyAlignment="1">
      <alignment horizontal="center"/>
    </xf>
    <xf numFmtId="4" fontId="9" fillId="0" borderId="4" xfId="1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center" vertical="center"/>
    </xf>
    <xf numFmtId="0" fontId="19" fillId="0" borderId="0" xfId="0" applyFont="1" applyBorder="1" applyAlignment="1"/>
    <xf numFmtId="4" fontId="0" fillId="0" borderId="0" xfId="0" applyNumberFormat="1"/>
    <xf numFmtId="0" fontId="3" fillId="0" borderId="10" xfId="0" applyFont="1" applyBorder="1"/>
    <xf numFmtId="0" fontId="3" fillId="0" borderId="0" xfId="0" applyFont="1"/>
    <xf numFmtId="0" fontId="9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3" xfId="0" applyFont="1" applyBorder="1" applyAlignment="1"/>
    <xf numFmtId="10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9" fillId="0" borderId="8" xfId="0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10" fontId="7" fillId="0" borderId="12" xfId="0" applyNumberFormat="1" applyFont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 applyProtection="1">
      <protection hidden="1"/>
    </xf>
    <xf numFmtId="0" fontId="10" fillId="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19" fillId="0" borderId="2" xfId="0" applyFont="1" applyBorder="1" applyAlignment="1"/>
    <xf numFmtId="10" fontId="19" fillId="0" borderId="2" xfId="0" applyNumberFormat="1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8" fillId="0" borderId="7" xfId="0" applyFont="1" applyBorder="1" applyAlignment="1">
      <alignment horizontal="center" vertical="distributed"/>
    </xf>
    <xf numFmtId="10" fontId="19" fillId="0" borderId="20" xfId="0" applyNumberFormat="1" applyFont="1" applyBorder="1" applyAlignment="1">
      <alignment horizontal="left"/>
    </xf>
    <xf numFmtId="0" fontId="0" fillId="0" borderId="20" xfId="0" applyBorder="1" applyAlignment="1"/>
    <xf numFmtId="0" fontId="0" fillId="0" borderId="19" xfId="0" applyBorder="1" applyAlignment="1"/>
    <xf numFmtId="0" fontId="3" fillId="0" borderId="2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0" fontId="19" fillId="0" borderId="0" xfId="0" applyNumberFormat="1" applyFont="1" applyBorder="1" applyAlignment="1">
      <alignment horizontal="left"/>
    </xf>
    <xf numFmtId="0" fontId="0" fillId="0" borderId="23" xfId="0" applyBorder="1" applyAlignment="1"/>
    <xf numFmtId="4" fontId="9" fillId="0" borderId="1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vertical="justify"/>
    </xf>
    <xf numFmtId="4" fontId="9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justify"/>
    </xf>
    <xf numFmtId="4" fontId="9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14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18" fillId="0" borderId="4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4" fillId="0" borderId="12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25" fillId="0" borderId="14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1" fillId="2" borderId="50" xfId="3" applyFill="1" applyBorder="1" applyAlignment="1"/>
    <xf numFmtId="0" fontId="1" fillId="2" borderId="44" xfId="3" applyFill="1" applyBorder="1" applyAlignment="1"/>
    <xf numFmtId="0" fontId="1" fillId="2" borderId="44" xfId="3" applyFill="1" applyBorder="1" applyAlignment="1">
      <alignment wrapText="1"/>
    </xf>
    <xf numFmtId="0" fontId="1" fillId="2" borderId="51" xfId="3" applyFill="1" applyBorder="1" applyAlignment="1"/>
    <xf numFmtId="0" fontId="1" fillId="2" borderId="0" xfId="3" applyFill="1"/>
    <xf numFmtId="0" fontId="1" fillId="2" borderId="0" xfId="3" applyFill="1" applyAlignment="1"/>
    <xf numFmtId="0" fontId="1" fillId="2" borderId="0" xfId="3" applyFill="1" applyAlignment="1">
      <alignment wrapText="1"/>
    </xf>
    <xf numFmtId="0" fontId="8" fillId="2" borderId="46" xfId="3" applyFont="1" applyFill="1" applyBorder="1" applyAlignment="1">
      <alignment vertical="center"/>
    </xf>
    <xf numFmtId="0" fontId="8" fillId="2" borderId="40" xfId="3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 wrapText="1"/>
    </xf>
    <xf numFmtId="0" fontId="8" fillId="2" borderId="37" xfId="3" applyFont="1" applyFill="1" applyBorder="1" applyAlignment="1">
      <alignment horizontal="center" vertical="center"/>
    </xf>
    <xf numFmtId="49" fontId="28" fillId="2" borderId="31" xfId="3" applyNumberFormat="1" applyFont="1" applyFill="1" applyBorder="1" applyAlignment="1">
      <alignment horizontal="center" vertical="top" wrapText="1"/>
    </xf>
    <xf numFmtId="10" fontId="27" fillId="2" borderId="31" xfId="3" applyNumberFormat="1" applyFont="1" applyFill="1" applyBorder="1" applyAlignment="1">
      <alignment vertical="top" wrapText="1"/>
    </xf>
    <xf numFmtId="10" fontId="29" fillId="2" borderId="31" xfId="3" applyNumberFormat="1" applyFont="1" applyFill="1" applyBorder="1" applyAlignment="1">
      <alignment vertical="top" wrapText="1"/>
    </xf>
    <xf numFmtId="10" fontId="29" fillId="2" borderId="31" xfId="4" applyNumberFormat="1" applyFont="1" applyFill="1" applyBorder="1" applyAlignment="1">
      <alignment vertical="top" wrapText="1"/>
    </xf>
    <xf numFmtId="10" fontId="29" fillId="2" borderId="30" xfId="3" applyNumberFormat="1" applyFont="1" applyFill="1" applyBorder="1" applyAlignment="1">
      <alignment vertical="top" wrapText="1"/>
    </xf>
    <xf numFmtId="49" fontId="28" fillId="2" borderId="29" xfId="3" applyNumberFormat="1" applyFont="1" applyFill="1" applyBorder="1" applyAlignment="1">
      <alignment horizontal="center" vertical="top" wrapText="1"/>
    </xf>
    <xf numFmtId="164" fontId="29" fillId="2" borderId="29" xfId="3" applyNumberFormat="1" applyFont="1" applyFill="1" applyBorder="1" applyAlignment="1">
      <alignment vertical="top" wrapText="1"/>
    </xf>
    <xf numFmtId="10" fontId="27" fillId="2" borderId="31" xfId="4" applyNumberFormat="1" applyFont="1" applyFill="1" applyBorder="1" applyAlignment="1">
      <alignment vertical="top" wrapText="1"/>
    </xf>
    <xf numFmtId="10" fontId="27" fillId="2" borderId="30" xfId="3" applyNumberFormat="1" applyFont="1" applyFill="1" applyBorder="1" applyAlignment="1">
      <alignment vertical="top" wrapText="1"/>
    </xf>
    <xf numFmtId="164" fontId="29" fillId="2" borderId="28" xfId="3" applyNumberFormat="1" applyFont="1" applyFill="1" applyBorder="1" applyAlignment="1">
      <alignment vertical="top" wrapText="1"/>
    </xf>
    <xf numFmtId="49" fontId="30" fillId="2" borderId="26" xfId="3" applyNumberFormat="1" applyFont="1" applyFill="1" applyBorder="1" applyAlignment="1">
      <alignment horizontal="center" vertical="top" wrapText="1"/>
    </xf>
    <xf numFmtId="10" fontId="27" fillId="2" borderId="26" xfId="3" applyNumberFormat="1" applyFont="1" applyFill="1" applyBorder="1" applyAlignment="1">
      <alignment vertical="top" wrapText="1"/>
    </xf>
    <xf numFmtId="10" fontId="1" fillId="2" borderId="0" xfId="3" applyNumberFormat="1" applyFill="1"/>
    <xf numFmtId="49" fontId="30" fillId="2" borderId="25" xfId="3" applyNumberFormat="1" applyFont="1" applyFill="1" applyBorder="1" applyAlignment="1">
      <alignment horizontal="center" vertical="top" wrapText="1"/>
    </xf>
    <xf numFmtId="164" fontId="27" fillId="2" borderId="25" xfId="3" applyNumberFormat="1" applyFont="1" applyFill="1" applyBorder="1" applyAlignment="1">
      <alignment vertical="top" wrapText="1"/>
    </xf>
    <xf numFmtId="4" fontId="1" fillId="2" borderId="0" xfId="3" applyNumberFormat="1" applyFill="1"/>
    <xf numFmtId="0" fontId="1" fillId="2" borderId="0" xfId="3" applyFill="1" applyBorder="1" applyAlignment="1">
      <alignment vertical="center"/>
    </xf>
    <xf numFmtId="0" fontId="1" fillId="2" borderId="0" xfId="3" applyFill="1" applyBorder="1" applyAlignment="1">
      <alignment vertical="center" wrapText="1"/>
    </xf>
    <xf numFmtId="0" fontId="8" fillId="2" borderId="41" xfId="3" applyFont="1" applyFill="1" applyBorder="1" applyAlignment="1">
      <alignment wrapText="1"/>
    </xf>
    <xf numFmtId="0" fontId="8" fillId="2" borderId="42" xfId="3" applyFont="1" applyFill="1" applyBorder="1" applyAlignment="1">
      <alignment wrapText="1"/>
    </xf>
    <xf numFmtId="0" fontId="8" fillId="2" borderId="60" xfId="3" applyFont="1" applyFill="1" applyBorder="1" applyAlignment="1">
      <alignment wrapText="1"/>
    </xf>
    <xf numFmtId="0" fontId="1" fillId="2" borderId="61" xfId="3" applyFill="1" applyBorder="1"/>
    <xf numFmtId="0" fontId="1" fillId="2" borderId="42" xfId="3" applyFill="1" applyBorder="1"/>
    <xf numFmtId="0" fontId="1" fillId="2" borderId="43" xfId="3" applyFill="1" applyBorder="1"/>
    <xf numFmtId="0" fontId="1" fillId="2" borderId="0" xfId="3" applyFont="1" applyFill="1"/>
    <xf numFmtId="0" fontId="8" fillId="2" borderId="24" xfId="3" applyFont="1" applyFill="1" applyBorder="1" applyAlignment="1">
      <alignment wrapText="1"/>
    </xf>
    <xf numFmtId="0" fontId="1" fillId="0" borderId="15" xfId="3" applyBorder="1" applyAlignment="1">
      <alignment vertical="center"/>
    </xf>
    <xf numFmtId="0" fontId="8" fillId="2" borderId="0" xfId="3" applyFont="1" applyFill="1" applyBorder="1" applyAlignment="1">
      <alignment wrapText="1"/>
    </xf>
    <xf numFmtId="0" fontId="8" fillId="2" borderId="15" xfId="3" applyFont="1" applyFill="1" applyBorder="1" applyAlignment="1">
      <alignment wrapText="1"/>
    </xf>
    <xf numFmtId="0" fontId="1" fillId="0" borderId="11" xfId="3" applyBorder="1" applyAlignment="1">
      <alignment vertical="center"/>
    </xf>
    <xf numFmtId="0" fontId="8" fillId="2" borderId="10" xfId="3" applyFont="1" applyFill="1" applyBorder="1"/>
    <xf numFmtId="0" fontId="1" fillId="2" borderId="0" xfId="3" applyFill="1" applyBorder="1"/>
    <xf numFmtId="0" fontId="31" fillId="2" borderId="23" xfId="3" applyFont="1" applyFill="1" applyBorder="1"/>
    <xf numFmtId="0" fontId="8" fillId="2" borderId="24" xfId="3" applyFont="1" applyFill="1" applyBorder="1"/>
    <xf numFmtId="0" fontId="1" fillId="2" borderId="0" xfId="3" applyFill="1" applyBorder="1" applyAlignment="1">
      <alignment wrapText="1"/>
    </xf>
    <xf numFmtId="0" fontId="2" fillId="0" borderId="11" xfId="3" applyFont="1" applyBorder="1" applyAlignment="1">
      <alignment vertical="center"/>
    </xf>
    <xf numFmtId="0" fontId="1" fillId="2" borderId="10" xfId="3" applyFill="1" applyBorder="1"/>
    <xf numFmtId="0" fontId="1" fillId="2" borderId="23" xfId="3" applyFill="1" applyBorder="1"/>
    <xf numFmtId="0" fontId="1" fillId="2" borderId="24" xfId="3" applyFont="1" applyFill="1" applyBorder="1"/>
    <xf numFmtId="0" fontId="1" fillId="2" borderId="0" xfId="3" applyFont="1" applyFill="1" applyBorder="1"/>
    <xf numFmtId="0" fontId="1" fillId="2" borderId="11" xfId="3" applyFill="1" applyBorder="1"/>
    <xf numFmtId="0" fontId="32" fillId="2" borderId="24" xfId="3" applyFont="1" applyFill="1" applyBorder="1"/>
    <xf numFmtId="0" fontId="32" fillId="2" borderId="0" xfId="3" applyFont="1" applyFill="1" applyBorder="1" applyAlignment="1">
      <alignment wrapText="1"/>
    </xf>
    <xf numFmtId="0" fontId="8" fillId="2" borderId="0" xfId="3" applyFont="1" applyFill="1" applyBorder="1" applyAlignment="1">
      <alignment horizontal="right"/>
    </xf>
    <xf numFmtId="0" fontId="31" fillId="2" borderId="22" xfId="3" applyFont="1" applyFill="1" applyBorder="1"/>
    <xf numFmtId="0" fontId="31" fillId="2" borderId="20" xfId="3" applyFont="1" applyFill="1" applyBorder="1" applyAlignment="1">
      <alignment wrapText="1"/>
    </xf>
    <xf numFmtId="0" fontId="1" fillId="2" borderId="20" xfId="3" applyFill="1" applyBorder="1"/>
    <xf numFmtId="0" fontId="1" fillId="2" borderId="21" xfId="3" applyFill="1" applyBorder="1"/>
    <xf numFmtId="0" fontId="1" fillId="2" borderId="47" xfId="3" applyFill="1" applyBorder="1"/>
    <xf numFmtId="0" fontId="1" fillId="2" borderId="19" xfId="3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8" xfId="3" applyFont="1" applyBorder="1" applyAlignment="1"/>
    <xf numFmtId="0" fontId="3" fillId="0" borderId="14" xfId="3" applyFont="1" applyBorder="1" applyAlignment="1">
      <alignment horizontal="left"/>
    </xf>
    <xf numFmtId="0" fontId="9" fillId="0" borderId="14" xfId="3" applyFont="1" applyBorder="1" applyAlignment="1">
      <alignment horizontal="left"/>
    </xf>
    <xf numFmtId="0" fontId="16" fillId="0" borderId="14" xfId="3" applyFont="1" applyFill="1" applyBorder="1" applyAlignment="1">
      <alignment vertical="justify"/>
    </xf>
    <xf numFmtId="0" fontId="3" fillId="0" borderId="14" xfId="3" applyFont="1" applyBorder="1" applyAlignment="1"/>
    <xf numFmtId="0" fontId="7" fillId="0" borderId="14" xfId="3" applyFont="1" applyBorder="1" applyAlignment="1">
      <alignment horizontal="left"/>
    </xf>
    <xf numFmtId="0" fontId="12" fillId="0" borderId="14" xfId="3" applyFont="1" applyBorder="1"/>
    <xf numFmtId="0" fontId="33" fillId="0" borderId="14" xfId="3" applyFont="1" applyFill="1" applyBorder="1" applyAlignment="1">
      <alignment vertical="center"/>
    </xf>
    <xf numFmtId="0" fontId="33" fillId="0" borderId="9" xfId="3" applyFont="1" applyFill="1" applyBorder="1" applyAlignment="1">
      <alignment vertical="center"/>
    </xf>
    <xf numFmtId="0" fontId="12" fillId="0" borderId="0" xfId="3" applyFont="1"/>
    <xf numFmtId="0" fontId="3" fillId="0" borderId="10" xfId="3" applyFont="1" applyBorder="1" applyAlignment="1"/>
    <xf numFmtId="0" fontId="3" fillId="0" borderId="0" xfId="3" applyFont="1" applyBorder="1" applyAlignment="1">
      <alignment vertical="justify"/>
    </xf>
    <xf numFmtId="0" fontId="33" fillId="0" borderId="0" xfId="3" applyFont="1" applyFill="1" applyBorder="1" applyAlignment="1">
      <alignment vertical="center"/>
    </xf>
    <xf numFmtId="0" fontId="33" fillId="0" borderId="11" xfId="3" applyFont="1" applyFill="1" applyBorder="1" applyAlignment="1">
      <alignment vertical="center"/>
    </xf>
    <xf numFmtId="0" fontId="12" fillId="0" borderId="0" xfId="3" applyFont="1" applyAlignment="1">
      <alignment horizontal="left"/>
    </xf>
    <xf numFmtId="0" fontId="16" fillId="0" borderId="0" xfId="3" applyFont="1" applyFill="1" applyBorder="1" applyAlignment="1">
      <alignment vertical="justify"/>
    </xf>
    <xf numFmtId="0" fontId="7" fillId="0" borderId="0" xfId="3" applyFont="1" applyBorder="1" applyAlignment="1"/>
    <xf numFmtId="0" fontId="7" fillId="0" borderId="0" xfId="3" applyFont="1" applyBorder="1" applyAlignment="1">
      <alignment horizontal="left"/>
    </xf>
    <xf numFmtId="0" fontId="14" fillId="0" borderId="0" xfId="3" applyFont="1" applyBorder="1"/>
    <xf numFmtId="0" fontId="14" fillId="0" borderId="0" xfId="3" applyFont="1"/>
    <xf numFmtId="0" fontId="1" fillId="0" borderId="0" xfId="3" applyBorder="1"/>
    <xf numFmtId="0" fontId="13" fillId="0" borderId="0" xfId="3" applyFont="1" applyFill="1" applyBorder="1" applyAlignment="1">
      <alignment horizontal="left"/>
    </xf>
    <xf numFmtId="0" fontId="1" fillId="0" borderId="0" xfId="3"/>
    <xf numFmtId="0" fontId="1" fillId="0" borderId="0" xfId="3" applyFont="1" applyBorder="1"/>
    <xf numFmtId="0" fontId="1" fillId="0" borderId="4" xfId="3" applyBorder="1"/>
    <xf numFmtId="0" fontId="1" fillId="0" borderId="0" xfId="3" quotePrefix="1"/>
    <xf numFmtId="0" fontId="8" fillId="0" borderId="0" xfId="3" applyFont="1"/>
    <xf numFmtId="0" fontId="9" fillId="0" borderId="0" xfId="0" applyNumberFormat="1" applyFont="1" applyFill="1" applyBorder="1" applyAlignment="1">
      <alignment horizontal="center" vertical="justify"/>
    </xf>
    <xf numFmtId="4" fontId="9" fillId="0" borderId="0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9" fillId="0" borderId="15" xfId="0" applyFont="1" applyBorder="1" applyAlignment="1"/>
    <xf numFmtId="10" fontId="19" fillId="0" borderId="15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8" fillId="0" borderId="4" xfId="0" applyFont="1" applyBorder="1"/>
    <xf numFmtId="0" fontId="1" fillId="0" borderId="4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distributed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10" fontId="3" fillId="0" borderId="10" xfId="3" applyNumberFormat="1" applyFont="1" applyBorder="1" applyAlignment="1">
      <alignment horizontal="left"/>
    </xf>
    <xf numFmtId="0" fontId="3" fillId="0" borderId="41" xfId="3" applyFont="1" applyFill="1" applyBorder="1" applyAlignment="1">
      <alignment horizontal="left"/>
    </xf>
    <xf numFmtId="0" fontId="3" fillId="0" borderId="42" xfId="3" applyFont="1" applyFill="1" applyBorder="1" applyAlignment="1">
      <alignment horizontal="left"/>
    </xf>
    <xf numFmtId="0" fontId="9" fillId="0" borderId="42" xfId="3" applyFont="1" applyBorder="1" applyAlignment="1">
      <alignment horizontal="left"/>
    </xf>
    <xf numFmtId="0" fontId="7" fillId="0" borderId="42" xfId="3" applyFont="1" applyBorder="1" applyAlignment="1">
      <alignment horizontal="left"/>
    </xf>
    <xf numFmtId="0" fontId="7" fillId="0" borderId="42" xfId="3" applyFont="1" applyFill="1" applyBorder="1" applyAlignment="1">
      <alignment horizontal="center"/>
    </xf>
    <xf numFmtId="0" fontId="7" fillId="0" borderId="42" xfId="3" applyFont="1" applyFill="1" applyBorder="1" applyAlignment="1">
      <alignment horizontal="left"/>
    </xf>
    <xf numFmtId="0" fontId="14" fillId="0" borderId="42" xfId="3" applyFont="1" applyBorder="1"/>
    <xf numFmtId="0" fontId="14" fillId="0" borderId="43" xfId="3" applyFont="1" applyBorder="1"/>
    <xf numFmtId="0" fontId="13" fillId="0" borderId="24" xfId="3" applyFont="1" applyFill="1" applyBorder="1" applyAlignment="1">
      <alignment horizontal="left"/>
    </xf>
    <xf numFmtId="0" fontId="1" fillId="0" borderId="23" xfId="3" applyBorder="1"/>
    <xf numFmtId="0" fontId="1" fillId="0" borderId="24" xfId="3" applyBorder="1"/>
    <xf numFmtId="0" fontId="1" fillId="0" borderId="23" xfId="3" applyBorder="1" applyAlignment="1">
      <alignment horizontal="center"/>
    </xf>
    <xf numFmtId="0" fontId="34" fillId="0" borderId="23" xfId="3" applyFont="1" applyBorder="1"/>
    <xf numFmtId="0" fontId="1" fillId="0" borderId="22" xfId="3" applyBorder="1"/>
    <xf numFmtId="0" fontId="1" fillId="0" borderId="20" xfId="3" applyBorder="1"/>
    <xf numFmtId="0" fontId="1" fillId="0" borderId="19" xfId="3" applyBorder="1"/>
    <xf numFmtId="164" fontId="1" fillId="2" borderId="0" xfId="3" applyNumberForma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left" vertical="justify"/>
    </xf>
    <xf numFmtId="0" fontId="8" fillId="0" borderId="13" xfId="0" applyNumberFormat="1" applyFont="1" applyFill="1" applyBorder="1" applyAlignment="1">
      <alignment horizontal="left" vertical="justify"/>
    </xf>
    <xf numFmtId="0" fontId="8" fillId="0" borderId="0" xfId="0" applyNumberFormat="1" applyFont="1" applyFill="1" applyBorder="1" applyAlignment="1">
      <alignment horizontal="left" vertical="center" wrapText="1"/>
    </xf>
    <xf numFmtId="9" fontId="0" fillId="0" borderId="3" xfId="0" applyNumberFormat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4" xfId="1" applyNumberFormat="1" applyFont="1" applyFill="1" applyBorder="1" applyAlignment="1">
      <alignment horizontal="center"/>
    </xf>
    <xf numFmtId="4" fontId="18" fillId="3" borderId="4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/>
    <xf numFmtId="4" fontId="18" fillId="3" borderId="3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justify"/>
    </xf>
    <xf numFmtId="166" fontId="10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/>
    </xf>
    <xf numFmtId="164" fontId="1" fillId="2" borderId="0" xfId="3" applyNumberFormat="1" applyFill="1"/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5" fillId="0" borderId="0" xfId="3" applyFont="1"/>
    <xf numFmtId="0" fontId="1" fillId="4" borderId="68" xfId="3" applyFill="1" applyBorder="1" applyAlignment="1">
      <alignment horizontal="left"/>
    </xf>
    <xf numFmtId="0" fontId="1" fillId="4" borderId="69" xfId="3" applyFill="1" applyBorder="1" applyAlignment="1">
      <alignment horizontal="left"/>
    </xf>
    <xf numFmtId="0" fontId="1" fillId="0" borderId="69" xfId="3" applyBorder="1" applyAlignment="1">
      <alignment horizontal="left"/>
    </xf>
    <xf numFmtId="0" fontId="1" fillId="0" borderId="70" xfId="3" applyBorder="1" applyAlignment="1">
      <alignment horizontal="left"/>
    </xf>
    <xf numFmtId="0" fontId="1" fillId="4" borderId="73" xfId="3" applyFill="1" applyBorder="1" applyAlignment="1">
      <alignment horizontal="left"/>
    </xf>
    <xf numFmtId="0" fontId="1" fillId="4" borderId="15" xfId="3" applyFill="1" applyBorder="1" applyAlignment="1">
      <alignment horizontal="left"/>
    </xf>
    <xf numFmtId="0" fontId="1" fillId="0" borderId="15" xfId="3" applyBorder="1" applyAlignment="1">
      <alignment horizontal="left"/>
    </xf>
    <xf numFmtId="0" fontId="1" fillId="0" borderId="13" xfId="3" applyBorder="1" applyAlignment="1">
      <alignment horizontal="left"/>
    </xf>
    <xf numFmtId="0" fontId="37" fillId="0" borderId="0" xfId="3" applyFont="1"/>
    <xf numFmtId="43" fontId="36" fillId="0" borderId="24" xfId="5" applyFont="1" applyFill="1" applyBorder="1" applyAlignment="1" applyProtection="1">
      <alignment horizontal="center" vertical="center" wrapText="1"/>
    </xf>
    <xf numFmtId="0" fontId="9" fillId="0" borderId="0" xfId="3" applyFont="1"/>
    <xf numFmtId="0" fontId="1" fillId="0" borderId="86" xfId="3" applyBorder="1"/>
    <xf numFmtId="0" fontId="1" fillId="0" borderId="79" xfId="3" applyBorder="1"/>
    <xf numFmtId="0" fontId="1" fillId="0" borderId="87" xfId="3" applyBorder="1"/>
    <xf numFmtId="0" fontId="2" fillId="0" borderId="0" xfId="3" applyFont="1" applyAlignment="1">
      <alignment vertical="center" wrapText="1"/>
    </xf>
    <xf numFmtId="43" fontId="36" fillId="0" borderId="0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25" fillId="0" borderId="2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justify"/>
    </xf>
    <xf numFmtId="0" fontId="8" fillId="0" borderId="14" xfId="0" applyNumberFormat="1" applyFont="1" applyFill="1" applyBorder="1" applyAlignment="1">
      <alignment horizontal="left" vertical="justify"/>
    </xf>
    <xf numFmtId="0" fontId="8" fillId="0" borderId="9" xfId="0" applyNumberFormat="1" applyFont="1" applyFill="1" applyBorder="1" applyAlignment="1">
      <alignment horizontal="left" vertical="justify"/>
    </xf>
    <xf numFmtId="0" fontId="8" fillId="0" borderId="12" xfId="0" applyNumberFormat="1" applyFont="1" applyFill="1" applyBorder="1" applyAlignment="1">
      <alignment horizontal="left" vertical="justify"/>
    </xf>
    <xf numFmtId="0" fontId="8" fillId="0" borderId="15" xfId="0" applyNumberFormat="1" applyFont="1" applyFill="1" applyBorder="1" applyAlignment="1">
      <alignment horizontal="left" vertical="justify"/>
    </xf>
    <xf numFmtId="0" fontId="8" fillId="0" borderId="13" xfId="0" applyNumberFormat="1" applyFont="1" applyFill="1" applyBorder="1" applyAlignment="1">
      <alignment horizontal="left" vertical="justify"/>
    </xf>
    <xf numFmtId="4" fontId="9" fillId="0" borderId="1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center"/>
    </xf>
    <xf numFmtId="4" fontId="21" fillId="0" borderId="3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center"/>
    </xf>
    <xf numFmtId="4" fontId="18" fillId="3" borderId="3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0" fontId="1" fillId="0" borderId="15" xfId="3" applyBorder="1" applyAlignment="1">
      <alignment horizontal="center" vertical="center"/>
    </xf>
    <xf numFmtId="0" fontId="2" fillId="0" borderId="48" xfId="3" applyFont="1" applyBorder="1" applyAlignment="1">
      <alignment horizontal="center" vertical="center"/>
    </xf>
    <xf numFmtId="0" fontId="27" fillId="0" borderId="32" xfId="3" applyFont="1" applyBorder="1" applyAlignment="1">
      <alignment horizontal="center" vertical="center" wrapText="1"/>
    </xf>
    <xf numFmtId="49" fontId="27" fillId="0" borderId="29" xfId="3" applyNumberFormat="1" applyFont="1" applyBorder="1" applyAlignment="1">
      <alignment horizontal="center" vertical="center" wrapText="1"/>
    </xf>
    <xf numFmtId="0" fontId="27" fillId="0" borderId="33" xfId="3" applyFont="1" applyBorder="1" applyAlignment="1">
      <alignment horizontal="left" vertical="center" wrapText="1"/>
    </xf>
    <xf numFmtId="0" fontId="8" fillId="2" borderId="27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8" fillId="2" borderId="57" xfId="3" applyFont="1" applyFill="1" applyBorder="1" applyAlignment="1">
      <alignment horizontal="left" vertical="center"/>
    </xf>
    <xf numFmtId="0" fontId="8" fillId="2" borderId="48" xfId="3" applyFont="1" applyFill="1" applyBorder="1" applyAlignment="1">
      <alignment horizontal="left" vertical="center"/>
    </xf>
    <xf numFmtId="0" fontId="8" fillId="2" borderId="58" xfId="3" applyFont="1" applyFill="1" applyBorder="1" applyAlignment="1">
      <alignment horizontal="left" vertical="center"/>
    </xf>
    <xf numFmtId="0" fontId="8" fillId="2" borderId="59" xfId="3" applyFont="1" applyFill="1" applyBorder="1" applyAlignment="1">
      <alignment horizontal="left" vertical="center"/>
    </xf>
    <xf numFmtId="0" fontId="8" fillId="2" borderId="49" xfId="3" applyFont="1" applyFill="1" applyBorder="1" applyAlignment="1">
      <alignment horizontal="left" vertical="center"/>
    </xf>
    <xf numFmtId="0" fontId="27" fillId="0" borderId="36" xfId="3" applyFont="1" applyBorder="1" applyAlignment="1">
      <alignment horizontal="center" vertical="center" wrapText="1"/>
    </xf>
    <xf numFmtId="49" fontId="27" fillId="0" borderId="35" xfId="3" applyNumberFormat="1" applyFont="1" applyBorder="1" applyAlignment="1">
      <alignment horizontal="center" vertical="center" wrapText="1"/>
    </xf>
    <xf numFmtId="0" fontId="27" fillId="0" borderId="34" xfId="3" applyFont="1" applyBorder="1" applyAlignment="1">
      <alignment horizontal="left" vertical="center" wrapText="1"/>
    </xf>
    <xf numFmtId="0" fontId="7" fillId="2" borderId="50" xfId="3" applyFont="1" applyFill="1" applyBorder="1" applyAlignment="1">
      <alignment horizontal="center"/>
    </xf>
    <xf numFmtId="0" fontId="7" fillId="2" borderId="44" xfId="3" applyFont="1" applyFill="1" applyBorder="1" applyAlignment="1">
      <alignment horizontal="center"/>
    </xf>
    <xf numFmtId="0" fontId="7" fillId="2" borderId="51" xfId="3" applyFont="1" applyFill="1" applyBorder="1" applyAlignment="1">
      <alignment horizontal="center"/>
    </xf>
    <xf numFmtId="0" fontId="8" fillId="2" borderId="52" xfId="3" applyFont="1" applyFill="1" applyBorder="1" applyAlignment="1">
      <alignment horizontal="center" vertical="center"/>
    </xf>
    <xf numFmtId="0" fontId="8" fillId="2" borderId="53" xfId="3" applyFont="1" applyFill="1" applyBorder="1" applyAlignment="1">
      <alignment horizontal="center" vertical="center"/>
    </xf>
    <xf numFmtId="0" fontId="8" fillId="2" borderId="54" xfId="3" applyFont="1" applyFill="1" applyBorder="1" applyAlignment="1">
      <alignment horizontal="center" vertical="center"/>
    </xf>
    <xf numFmtId="0" fontId="8" fillId="2" borderId="55" xfId="3" applyFont="1" applyFill="1" applyBorder="1" applyAlignment="1">
      <alignment horizontal="left" vertical="center"/>
    </xf>
    <xf numFmtId="0" fontId="8" fillId="2" borderId="15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39" xfId="3" applyFont="1" applyFill="1" applyBorder="1" applyAlignment="1">
      <alignment horizontal="left" vertical="center"/>
    </xf>
    <xf numFmtId="0" fontId="8" fillId="2" borderId="45" xfId="3" applyFont="1" applyFill="1" applyBorder="1" applyAlignment="1">
      <alignment horizontal="left" vertical="center"/>
    </xf>
    <xf numFmtId="164" fontId="26" fillId="2" borderId="45" xfId="3" applyNumberFormat="1" applyFont="1" applyFill="1" applyBorder="1" applyAlignment="1">
      <alignment horizontal="left" vertical="center"/>
    </xf>
    <xf numFmtId="10" fontId="8" fillId="2" borderId="7" xfId="3" applyNumberFormat="1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56" xfId="3" applyFont="1" applyFill="1" applyBorder="1" applyAlignment="1">
      <alignment horizontal="left" vertical="center"/>
    </xf>
    <xf numFmtId="0" fontId="1" fillId="0" borderId="65" xfId="3" applyBorder="1" applyAlignment="1">
      <alignment horizontal="left"/>
    </xf>
    <xf numFmtId="0" fontId="1" fillId="0" borderId="66" xfId="3" applyBorder="1" applyAlignment="1">
      <alignment horizontal="left"/>
    </xf>
    <xf numFmtId="0" fontId="1" fillId="0" borderId="66" xfId="3" applyBorder="1" applyAlignment="1" applyProtection="1">
      <alignment horizontal="left"/>
      <protection locked="0"/>
    </xf>
    <xf numFmtId="0" fontId="1" fillId="0" borderId="67" xfId="3" applyBorder="1" applyAlignment="1" applyProtection="1">
      <alignment horizontal="left"/>
      <protection locked="0"/>
    </xf>
    <xf numFmtId="0" fontId="6" fillId="0" borderId="0" xfId="3" applyFont="1" applyAlignment="1">
      <alignment horizontal="center"/>
    </xf>
    <xf numFmtId="0" fontId="1" fillId="0" borderId="62" xfId="3" applyBorder="1" applyAlignment="1">
      <alignment horizontal="left"/>
    </xf>
    <xf numFmtId="0" fontId="1" fillId="0" borderId="63" xfId="3" applyBorder="1" applyAlignment="1">
      <alignment horizontal="left"/>
    </xf>
    <xf numFmtId="0" fontId="1" fillId="0" borderId="63" xfId="3" applyBorder="1" applyAlignment="1" applyProtection="1">
      <alignment horizontal="left"/>
      <protection locked="0"/>
    </xf>
    <xf numFmtId="0" fontId="1" fillId="0" borderId="64" xfId="3" applyBorder="1" applyAlignment="1" applyProtection="1">
      <alignment horizontal="left"/>
      <protection locked="0"/>
    </xf>
    <xf numFmtId="0" fontId="1" fillId="0" borderId="71" xfId="3" applyBorder="1" applyAlignment="1">
      <alignment horizontal="left"/>
    </xf>
    <xf numFmtId="0" fontId="1" fillId="0" borderId="72" xfId="3" applyBorder="1" applyAlignment="1">
      <alignment horizontal="left"/>
    </xf>
    <xf numFmtId="0" fontId="31" fillId="0" borderId="4" xfId="3" applyFont="1" applyBorder="1" applyAlignment="1">
      <alignment horizontal="left"/>
    </xf>
    <xf numFmtId="9" fontId="32" fillId="0" borderId="4" xfId="3" applyNumberFormat="1" applyFont="1" applyBorder="1" applyAlignment="1" applyProtection="1">
      <alignment horizontal="center"/>
      <protection locked="0"/>
    </xf>
    <xf numFmtId="10" fontId="32" fillId="0" borderId="4" xfId="3" applyNumberFormat="1" applyFont="1" applyBorder="1" applyAlignment="1" applyProtection="1">
      <alignment horizontal="center"/>
      <protection locked="0"/>
    </xf>
    <xf numFmtId="0" fontId="36" fillId="2" borderId="0" xfId="3" applyFont="1" applyFill="1" applyAlignment="1">
      <alignment horizontal="center" vertical="center" wrapText="1"/>
    </xf>
    <xf numFmtId="0" fontId="8" fillId="5" borderId="8" xfId="3" applyFont="1" applyFill="1" applyBorder="1" applyAlignment="1">
      <alignment horizontal="center" vertical="center"/>
    </xf>
    <xf numFmtId="0" fontId="8" fillId="5" borderId="14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8" fillId="5" borderId="15" xfId="3" applyFont="1" applyFill="1" applyBorder="1" applyAlignment="1">
      <alignment horizontal="center" vertical="center"/>
    </xf>
    <xf numFmtId="0" fontId="8" fillId="5" borderId="41" xfId="3" applyFont="1" applyFill="1" applyBorder="1" applyAlignment="1">
      <alignment horizontal="center" vertical="center" wrapText="1"/>
    </xf>
    <xf numFmtId="0" fontId="8" fillId="5" borderId="42" xfId="3" applyFont="1" applyFill="1" applyBorder="1" applyAlignment="1">
      <alignment horizontal="center" vertical="center" wrapText="1"/>
    </xf>
    <xf numFmtId="0" fontId="8" fillId="5" borderId="43" xfId="3" applyFont="1" applyFill="1" applyBorder="1" applyAlignment="1">
      <alignment horizontal="center" vertical="center" wrapText="1"/>
    </xf>
    <xf numFmtId="0" fontId="8" fillId="5" borderId="55" xfId="3" applyFont="1" applyFill="1" applyBorder="1" applyAlignment="1">
      <alignment horizontal="center" vertical="center" wrapText="1"/>
    </xf>
    <xf numFmtId="0" fontId="8" fillId="5" borderId="15" xfId="3" applyFont="1" applyFill="1" applyBorder="1" applyAlignment="1">
      <alignment horizontal="center" vertical="center" wrapText="1"/>
    </xf>
    <xf numFmtId="0" fontId="8" fillId="5" borderId="74" xfId="3" applyFont="1" applyFill="1" applyBorder="1" applyAlignment="1">
      <alignment horizontal="center" vertical="center" wrapText="1"/>
    </xf>
    <xf numFmtId="0" fontId="2" fillId="5" borderId="62" xfId="3" applyFont="1" applyFill="1" applyBorder="1" applyAlignment="1">
      <alignment horizontal="center" vertical="center" wrapText="1"/>
    </xf>
    <xf numFmtId="0" fontId="2" fillId="5" borderId="63" xfId="3" applyFont="1" applyFill="1" applyBorder="1" applyAlignment="1">
      <alignment horizontal="center" vertical="center" wrapText="1"/>
    </xf>
    <xf numFmtId="0" fontId="2" fillId="5" borderId="64" xfId="3" applyFont="1" applyFill="1" applyBorder="1" applyAlignment="1">
      <alignment horizontal="center" vertical="center" wrapText="1"/>
    </xf>
    <xf numFmtId="0" fontId="2" fillId="5" borderId="65" xfId="3" applyFont="1" applyFill="1" applyBorder="1" applyAlignment="1">
      <alignment horizontal="center" vertical="center" wrapText="1"/>
    </xf>
    <xf numFmtId="0" fontId="2" fillId="5" borderId="66" xfId="3" applyFont="1" applyFill="1" applyBorder="1" applyAlignment="1">
      <alignment horizontal="center" vertical="center" wrapText="1"/>
    </xf>
    <xf numFmtId="0" fontId="2" fillId="5" borderId="67" xfId="3" applyFont="1" applyFill="1" applyBorder="1" applyAlignment="1">
      <alignment horizontal="center" vertical="center" wrapText="1"/>
    </xf>
    <xf numFmtId="0" fontId="32" fillId="0" borderId="33" xfId="3" applyFont="1" applyBorder="1" applyAlignment="1">
      <alignment horizontal="left" vertical="center" wrapText="1"/>
    </xf>
    <xf numFmtId="0" fontId="31" fillId="0" borderId="79" xfId="3" applyFont="1" applyBorder="1" applyAlignment="1">
      <alignment horizontal="left" vertical="center" wrapText="1"/>
    </xf>
    <xf numFmtId="167" fontId="3" fillId="0" borderId="32" xfId="5" applyNumberFormat="1" applyFont="1" applyFill="1" applyBorder="1" applyAlignment="1" applyProtection="1">
      <alignment horizontal="center" vertical="center" wrapText="1"/>
      <protection locked="0"/>
    </xf>
    <xf numFmtId="167" fontId="3" fillId="0" borderId="29" xfId="5" applyNumberFormat="1" applyFont="1" applyFill="1" applyBorder="1" applyAlignment="1" applyProtection="1">
      <alignment horizontal="center" vertical="center" wrapText="1"/>
      <protection locked="0"/>
    </xf>
    <xf numFmtId="167" fontId="3" fillId="0" borderId="28" xfId="5" applyNumberFormat="1" applyFont="1" applyFill="1" applyBorder="1" applyAlignment="1" applyProtection="1">
      <alignment horizontal="center" vertical="center" wrapText="1"/>
      <protection locked="0"/>
    </xf>
    <xf numFmtId="43" fontId="2" fillId="0" borderId="65" xfId="5" applyFont="1" applyFill="1" applyBorder="1" applyAlignment="1" applyProtection="1">
      <alignment horizontal="center" vertical="center" wrapText="1"/>
    </xf>
    <xf numFmtId="43" fontId="2" fillId="0" borderId="66" xfId="5" applyFont="1" applyFill="1" applyBorder="1" applyAlignment="1" applyProtection="1">
      <alignment horizontal="center" vertical="center" wrapText="1"/>
    </xf>
    <xf numFmtId="43" fontId="2" fillId="0" borderId="67" xfId="5" applyFont="1" applyFill="1" applyBorder="1" applyAlignment="1" applyProtection="1">
      <alignment horizontal="center" vertical="center" wrapText="1"/>
    </xf>
    <xf numFmtId="0" fontId="32" fillId="0" borderId="75" xfId="3" applyFont="1" applyBorder="1" applyAlignment="1">
      <alignment horizontal="left" vertical="center" wrapText="1"/>
    </xf>
    <xf numFmtId="0" fontId="31" fillId="0" borderId="76" xfId="3" applyFont="1" applyBorder="1" applyAlignment="1">
      <alignment horizontal="left" vertical="center" wrapText="1"/>
    </xf>
    <xf numFmtId="167" fontId="3" fillId="0" borderId="77" xfId="5" applyNumberFormat="1" applyFont="1" applyFill="1" applyBorder="1" applyAlignment="1" applyProtection="1">
      <alignment horizontal="center" vertical="center" wrapText="1"/>
      <protection locked="0"/>
    </xf>
    <xf numFmtId="167" fontId="3" fillId="0" borderId="26" xfId="5" applyNumberFormat="1" applyFont="1" applyFill="1" applyBorder="1" applyAlignment="1" applyProtection="1">
      <alignment horizontal="center" vertical="center" wrapText="1"/>
      <protection locked="0"/>
    </xf>
    <xf numFmtId="167" fontId="3" fillId="0" borderId="78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3" applyFont="1" applyBorder="1" applyAlignment="1">
      <alignment horizontal="left" vertical="center" wrapText="1"/>
    </xf>
    <xf numFmtId="0" fontId="1" fillId="0" borderId="79" xfId="3" applyBorder="1" applyAlignment="1">
      <alignment horizontal="left" vertical="center" wrapText="1"/>
    </xf>
    <xf numFmtId="2" fontId="3" fillId="0" borderId="32" xfId="5" applyNumberFormat="1" applyFont="1" applyFill="1" applyBorder="1" applyAlignment="1" applyProtection="1">
      <alignment horizontal="center" vertical="center" wrapText="1"/>
    </xf>
    <xf numFmtId="2" fontId="3" fillId="0" borderId="29" xfId="5" applyNumberFormat="1" applyFont="1" applyFill="1" applyBorder="1" applyAlignment="1" applyProtection="1">
      <alignment horizontal="center" vertical="center" wrapText="1"/>
    </xf>
    <xf numFmtId="2" fontId="3" fillId="0" borderId="28" xfId="5" applyNumberFormat="1" applyFont="1" applyFill="1" applyBorder="1" applyAlignment="1" applyProtection="1">
      <alignment horizontal="center" vertical="center" wrapText="1"/>
    </xf>
    <xf numFmtId="43" fontId="2" fillId="0" borderId="71" xfId="5" applyFont="1" applyFill="1" applyBorder="1" applyAlignment="1" applyProtection="1">
      <alignment horizontal="center" vertical="center" wrapText="1"/>
    </xf>
    <xf numFmtId="43" fontId="2" fillId="0" borderId="72" xfId="5" applyFont="1" applyFill="1" applyBorder="1" applyAlignment="1" applyProtection="1">
      <alignment horizontal="center" vertical="center" wrapText="1"/>
    </xf>
    <xf numFmtId="43" fontId="2" fillId="0" borderId="80" xfId="5" applyFont="1" applyFill="1" applyBorder="1" applyAlignment="1" applyProtection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5" borderId="85" xfId="3" applyFont="1" applyFill="1" applyBorder="1" applyAlignment="1">
      <alignment horizontal="center" vertical="center" wrapText="1"/>
    </xf>
    <xf numFmtId="167" fontId="6" fillId="5" borderId="50" xfId="5" applyNumberFormat="1" applyFont="1" applyFill="1" applyBorder="1" applyAlignment="1" applyProtection="1">
      <alignment horizontal="center" vertical="center" wrapText="1"/>
    </xf>
    <xf numFmtId="167" fontId="6" fillId="5" borderId="44" xfId="5" applyNumberFormat="1" applyFont="1" applyFill="1" applyBorder="1" applyAlignment="1" applyProtection="1">
      <alignment horizontal="center" vertical="center" wrapText="1"/>
    </xf>
    <xf numFmtId="167" fontId="6" fillId="5" borderId="51" xfId="5" applyNumberFormat="1" applyFont="1" applyFill="1" applyBorder="1" applyAlignment="1" applyProtection="1">
      <alignment horizontal="center" vertical="center" wrapText="1"/>
    </xf>
    <xf numFmtId="0" fontId="8" fillId="0" borderId="81" xfId="3" applyFont="1" applyBorder="1" applyAlignment="1">
      <alignment horizontal="left" vertical="center" wrapText="1"/>
    </xf>
    <xf numFmtId="0" fontId="1" fillId="0" borderId="69" xfId="3" applyBorder="1" applyAlignment="1">
      <alignment horizontal="left" vertical="center" wrapText="1"/>
    </xf>
    <xf numFmtId="167" fontId="3" fillId="0" borderId="82" xfId="5" applyNumberFormat="1" applyFont="1" applyFill="1" applyBorder="1" applyAlignment="1" applyProtection="1">
      <alignment horizontal="center" vertical="center" wrapText="1"/>
    </xf>
    <xf numFmtId="167" fontId="3" fillId="0" borderId="83" xfId="5" applyNumberFormat="1" applyFont="1" applyFill="1" applyBorder="1" applyAlignment="1" applyProtection="1">
      <alignment horizontal="center" vertical="center" wrapText="1"/>
    </xf>
    <xf numFmtId="167" fontId="3" fillId="0" borderId="84" xfId="5" applyNumberFormat="1" applyFont="1" applyFill="1" applyBorder="1" applyAlignment="1" applyProtection="1">
      <alignment horizontal="center" vertical="center" wrapText="1"/>
    </xf>
    <xf numFmtId="43" fontId="2" fillId="0" borderId="0" xfId="5" applyFont="1" applyFill="1" applyBorder="1" applyAlignment="1" applyProtection="1">
      <alignment horizontal="center" vertical="center" wrapText="1"/>
    </xf>
    <xf numFmtId="0" fontId="1" fillId="0" borderId="89" xfId="3" applyBorder="1" applyAlignment="1">
      <alignment horizontal="center"/>
    </xf>
    <xf numFmtId="0" fontId="1" fillId="0" borderId="90" xfId="3" applyBorder="1" applyAlignment="1">
      <alignment horizontal="center"/>
    </xf>
    <xf numFmtId="0" fontId="1" fillId="0" borderId="63" xfId="3" applyBorder="1" applyAlignment="1" applyProtection="1">
      <alignment horizontal="center" vertical="center"/>
      <protection locked="0"/>
    </xf>
    <xf numFmtId="0" fontId="1" fillId="0" borderId="64" xfId="3" applyBorder="1" applyAlignment="1" applyProtection="1">
      <alignment horizontal="center" vertical="center"/>
      <protection locked="0"/>
    </xf>
    <xf numFmtId="0" fontId="2" fillId="5" borderId="75" xfId="3" applyFont="1" applyFill="1" applyBorder="1" applyAlignment="1">
      <alignment horizontal="center" vertical="center" wrapText="1"/>
    </xf>
    <xf numFmtId="0" fontId="2" fillId="5" borderId="76" xfId="3" applyFont="1" applyFill="1" applyBorder="1" applyAlignment="1">
      <alignment horizontal="center" vertical="center" wrapText="1"/>
    </xf>
    <xf numFmtId="0" fontId="2" fillId="5" borderId="88" xfId="3" applyFont="1" applyFill="1" applyBorder="1" applyAlignment="1">
      <alignment horizontal="center" vertical="center" wrapText="1"/>
    </xf>
    <xf numFmtId="0" fontId="2" fillId="0" borderId="71" xfId="3" applyFont="1" applyBorder="1" applyAlignment="1">
      <alignment horizontal="left" vertical="center" wrapText="1"/>
    </xf>
    <xf numFmtId="0" fontId="2" fillId="0" borderId="72" xfId="3" applyFont="1" applyBorder="1" applyAlignment="1">
      <alignment horizontal="left" vertical="center" wrapText="1"/>
    </xf>
    <xf numFmtId="0" fontId="41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" fillId="0" borderId="0" xfId="3" applyAlignment="1">
      <alignment horizontal="center" vertical="top" wrapText="1"/>
    </xf>
    <xf numFmtId="0" fontId="42" fillId="0" borderId="0" xfId="3" applyFont="1" applyAlignment="1">
      <alignment horizontal="center" vertical="center" wrapText="1"/>
    </xf>
    <xf numFmtId="0" fontId="1" fillId="0" borderId="86" xfId="3" applyBorder="1" applyAlignment="1" applyProtection="1">
      <alignment horizontal="left" vertical="top" wrapText="1"/>
      <protection locked="0"/>
    </xf>
    <xf numFmtId="0" fontId="1" fillId="0" borderId="79" xfId="3" applyBorder="1" applyAlignment="1" applyProtection="1">
      <alignment horizontal="left" vertical="top" wrapText="1"/>
      <protection locked="0"/>
    </xf>
    <xf numFmtId="0" fontId="1" fillId="0" borderId="87" xfId="3" applyBorder="1" applyAlignment="1" applyProtection="1">
      <alignment horizontal="left" vertical="top" wrapText="1"/>
      <protection locked="0"/>
    </xf>
    <xf numFmtId="0" fontId="2" fillId="0" borderId="91" xfId="3" applyFont="1" applyBorder="1" applyAlignment="1">
      <alignment horizontal="center"/>
    </xf>
    <xf numFmtId="0" fontId="2" fillId="0" borderId="92" xfId="3" applyFont="1" applyBorder="1" applyAlignment="1">
      <alignment horizontal="center"/>
    </xf>
    <xf numFmtId="0" fontId="2" fillId="0" borderId="86" xfId="3" applyFont="1" applyBorder="1" applyAlignment="1">
      <alignment horizontal="center" vertical="center" wrapText="1"/>
    </xf>
    <xf numFmtId="0" fontId="2" fillId="0" borderId="79" xfId="3" applyFont="1" applyBorder="1" applyAlignment="1">
      <alignment horizontal="center" vertical="center" wrapText="1"/>
    </xf>
    <xf numFmtId="0" fontId="2" fillId="0" borderId="93" xfId="3" applyFont="1" applyBorder="1" applyAlignment="1">
      <alignment horizontal="center" vertical="center" wrapText="1"/>
    </xf>
    <xf numFmtId="0" fontId="2" fillId="0" borderId="65" xfId="3" applyFont="1" applyBorder="1" applyAlignment="1" applyProtection="1">
      <alignment horizontal="center"/>
      <protection locked="0"/>
    </xf>
    <xf numFmtId="0" fontId="2" fillId="0" borderId="66" xfId="3" applyFont="1" applyBorder="1" applyAlignment="1" applyProtection="1">
      <alignment horizontal="center"/>
      <protection locked="0"/>
    </xf>
    <xf numFmtId="14" fontId="1" fillId="0" borderId="66" xfId="3" applyNumberFormat="1" applyBorder="1" applyAlignment="1" applyProtection="1">
      <alignment horizontal="center"/>
      <protection locked="0"/>
    </xf>
    <xf numFmtId="14" fontId="1" fillId="0" borderId="67" xfId="3" applyNumberFormat="1" applyBorder="1" applyAlignment="1" applyProtection="1">
      <alignment horizontal="center"/>
      <protection locked="0"/>
    </xf>
    <xf numFmtId="0" fontId="2" fillId="0" borderId="71" xfId="3" applyFont="1" applyBorder="1" applyAlignment="1">
      <alignment horizontal="center"/>
    </xf>
    <xf numFmtId="0" fontId="2" fillId="0" borderId="72" xfId="3" applyFont="1" applyBorder="1" applyAlignment="1">
      <alignment horizontal="center"/>
    </xf>
    <xf numFmtId="0" fontId="2" fillId="0" borderId="80" xfId="3" applyFont="1" applyBorder="1" applyAlignment="1">
      <alignment horizontal="center"/>
    </xf>
    <xf numFmtId="0" fontId="1" fillId="0" borderId="0" xfId="3" applyAlignment="1">
      <alignment horizontal="center"/>
    </xf>
    <xf numFmtId="0" fontId="1" fillId="0" borderId="94" xfId="3" applyBorder="1" applyAlignment="1">
      <alignment horizontal="center"/>
    </xf>
    <xf numFmtId="0" fontId="2" fillId="0" borderId="95" xfId="3" applyFont="1" applyBorder="1" applyAlignment="1">
      <alignment horizontal="center"/>
    </xf>
    <xf numFmtId="0" fontId="2" fillId="0" borderId="67" xfId="3" applyFont="1" applyBorder="1" applyAlignment="1" applyProtection="1">
      <alignment horizontal="center"/>
      <protection locked="0"/>
    </xf>
    <xf numFmtId="0" fontId="34" fillId="0" borderId="0" xfId="3" applyFont="1" applyFill="1" applyBorder="1" applyAlignment="1">
      <alignment horizontal="left" vertical="justify"/>
    </xf>
    <xf numFmtId="0" fontId="34" fillId="0" borderId="24" xfId="3" applyFont="1" applyFill="1" applyBorder="1" applyAlignment="1">
      <alignment horizontal="left" vertical="justify"/>
    </xf>
    <xf numFmtId="0" fontId="1" fillId="0" borderId="0" xfId="3" applyFont="1" applyBorder="1" applyAlignment="1">
      <alignment horizontal="center"/>
    </xf>
    <xf numFmtId="0" fontId="34" fillId="0" borderId="23" xfId="3" applyFont="1" applyFill="1" applyBorder="1" applyAlignment="1">
      <alignment horizontal="left" vertical="justify"/>
    </xf>
    <xf numFmtId="14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left" wrapText="1"/>
    </xf>
    <xf numFmtId="0" fontId="3" fillId="0" borderId="0" xfId="3" applyFont="1" applyBorder="1" applyAlignment="1">
      <alignment horizontal="left" wrapText="1"/>
    </xf>
    <xf numFmtId="0" fontId="3" fillId="0" borderId="11" xfId="3" applyFont="1" applyBorder="1" applyAlignment="1">
      <alignment horizontal="left" wrapText="1"/>
    </xf>
    <xf numFmtId="0" fontId="8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1" fillId="0" borderId="4" xfId="3" applyFont="1" applyBorder="1" applyAlignment="1">
      <alignment horizontal="left"/>
    </xf>
    <xf numFmtId="0" fontId="1" fillId="0" borderId="1" xfId="3" applyFont="1" applyBorder="1" applyAlignment="1">
      <alignment horizontal="left"/>
    </xf>
    <xf numFmtId="0" fontId="1" fillId="0" borderId="3" xfId="3" applyFont="1" applyBorder="1" applyAlignment="1">
      <alignment horizontal="left"/>
    </xf>
    <xf numFmtId="4" fontId="10" fillId="0" borderId="2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Porcentagem" xfId="1" builtinId="5"/>
    <cellStyle name="Vírgula 2" xfId="2"/>
    <cellStyle name="Vírgula 2 2" xfId="4"/>
    <cellStyle name="Vírgula 3" xfId="5"/>
  </cellStyles>
  <dxfs count="5"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[2]Plan4!$B$17" fmlaRange="[2]Plan4!$C$19:$C$24" noThreeD="1" sel="0" val="0"/>
</file>

<file path=xl/ctrlProps/ctrlProp2.xml><?xml version="1.0" encoding="utf-8"?>
<formControlPr xmlns="http://schemas.microsoft.com/office/spreadsheetml/2009/9/main" objectType="Drop" dropLines="2" dropStyle="combo" dx="22" fmlaLink="[2]Plan4!$B$26" fmlaRange="[2]Plan4!$C$28:$I$29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58</xdr:row>
      <xdr:rowOff>66676</xdr:rowOff>
    </xdr:from>
    <xdr:to>
      <xdr:col>3</xdr:col>
      <xdr:colOff>1938068</xdr:colOff>
      <xdr:row>62</xdr:row>
      <xdr:rowOff>28576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4316076"/>
          <a:ext cx="3481118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171450</xdr:rowOff>
    </xdr:from>
    <xdr:to>
      <xdr:col>8</xdr:col>
      <xdr:colOff>533399</xdr:colOff>
      <xdr:row>3</xdr:row>
      <xdr:rowOff>314325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1AC56B61-6170-4A15-AD03-F7E21D14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71450"/>
          <a:ext cx="1016317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114300</xdr:rowOff>
    </xdr:from>
    <xdr:to>
      <xdr:col>9</xdr:col>
      <xdr:colOff>0</xdr:colOff>
      <xdr:row>6</xdr:row>
      <xdr:rowOff>0</xdr:rowOff>
    </xdr:to>
    <xdr:pic>
      <xdr:nvPicPr>
        <xdr:cNvPr id="1025" name="Imagem 0" descr="Índice.jpg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43675" y="114300"/>
          <a:ext cx="14001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608134</xdr:colOff>
      <xdr:row>0</xdr:row>
      <xdr:rowOff>87923</xdr:rowOff>
    </xdr:from>
    <xdr:to>
      <xdr:col>6</xdr:col>
      <xdr:colOff>426427</xdr:colOff>
      <xdr:row>0</xdr:row>
      <xdr:rowOff>754672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5BCA207-67E7-4F10-9546-80D8E04C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4" y="87923"/>
          <a:ext cx="6273312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1276350</xdr:colOff>
      <xdr:row>0</xdr:row>
      <xdr:rowOff>76200</xdr:rowOff>
    </xdr:from>
    <xdr:to>
      <xdr:col>2</xdr:col>
      <xdr:colOff>2981325</xdr:colOff>
      <xdr:row>4</xdr:row>
      <xdr:rowOff>29707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0000000-0008-0000-04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76200"/>
          <a:ext cx="1704975" cy="86790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33867</xdr:rowOff>
    </xdr:from>
    <xdr:to>
      <xdr:col>2</xdr:col>
      <xdr:colOff>1370541</xdr:colOff>
      <xdr:row>33</xdr:row>
      <xdr:rowOff>126270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002867"/>
          <a:ext cx="2767541" cy="58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/>
          <a:r>
            <a:rPr lang="pt-BR" sz="800"/>
            <a:t>ESTADO DE MINAS GERAIS                                                                                                                                                                                                           Secretaria de Estado de Infraestrutura e Mobilidade Subsecretaria de Infraestrutura Municipal Superintendência de Obras Públicas Diretoria de Engenharia e Qualidade</a:t>
          </a:r>
        </a:p>
        <a:p>
          <a:pPr algn="ctr" rtl="0"/>
          <a:endParaRPr lang="pt-BR" sz="800"/>
        </a:p>
      </xdr:txBody>
    </xdr:sp>
    <xdr:clientData/>
  </xdr:twoCellAnchor>
  <xdr:twoCellAnchor editAs="oneCell">
    <xdr:from>
      <xdr:col>1</xdr:col>
      <xdr:colOff>391583</xdr:colOff>
      <xdr:row>0</xdr:row>
      <xdr:rowOff>169332</xdr:rowOff>
    </xdr:from>
    <xdr:to>
      <xdr:col>9</xdr:col>
      <xdr:colOff>254000</xdr:colOff>
      <xdr:row>0</xdr:row>
      <xdr:rowOff>1033991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D5A7EFC3-4EE6-4D84-9F5A-F07A9A6B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66" y="169332"/>
          <a:ext cx="10170584" cy="864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</xdr:row>
          <xdr:rowOff>7620</xdr:rowOff>
        </xdr:from>
        <xdr:to>
          <xdr:col>18</xdr:col>
          <xdr:colOff>190500</xdr:colOff>
          <xdr:row>6</xdr:row>
          <xdr:rowOff>228600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314325</xdr:colOff>
      <xdr:row>21</xdr:row>
      <xdr:rowOff>9525</xdr:rowOff>
    </xdr:from>
    <xdr:to>
      <xdr:col>19</xdr:col>
      <xdr:colOff>123825</xdr:colOff>
      <xdr:row>23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4714875"/>
          <a:ext cx="2143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7</xdr:row>
          <xdr:rowOff>7620</xdr:rowOff>
        </xdr:from>
        <xdr:to>
          <xdr:col>19</xdr:col>
          <xdr:colOff>0</xdr:colOff>
          <xdr:row>7</xdr:row>
          <xdr:rowOff>228600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6</xdr:row>
      <xdr:rowOff>109904</xdr:rowOff>
    </xdr:from>
    <xdr:to>
      <xdr:col>2</xdr:col>
      <xdr:colOff>373673</xdr:colOff>
      <xdr:row>8</xdr:row>
      <xdr:rowOff>73269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 bwMode="auto">
        <a:xfrm>
          <a:off x="1238250" y="1595804"/>
          <a:ext cx="468923" cy="28721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175850</xdr:colOff>
      <xdr:row>7</xdr:row>
      <xdr:rowOff>73269</xdr:rowOff>
    </xdr:from>
    <xdr:to>
      <xdr:col>1</xdr:col>
      <xdr:colOff>344366</xdr:colOff>
      <xdr:row>8</xdr:row>
      <xdr:rowOff>65942</xdr:rowOff>
    </xdr:to>
    <xdr:sp macro="" textlink="">
      <xdr:nvSpPr>
        <xdr:cNvPr id="3" name="Fluxograma: Co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 bwMode="auto">
        <a:xfrm>
          <a:off x="842600" y="1721094"/>
          <a:ext cx="168516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355353</xdr:colOff>
      <xdr:row>7</xdr:row>
      <xdr:rowOff>14653</xdr:rowOff>
    </xdr:from>
    <xdr:ext cx="949684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1022103" y="1427528"/>
          <a:ext cx="9496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BARRERINHO</a:t>
          </a:r>
        </a:p>
      </xdr:txBody>
    </xdr:sp>
    <xdr:clientData/>
  </xdr:oneCellAnchor>
  <xdr:twoCellAnchor>
    <xdr:from>
      <xdr:col>1</xdr:col>
      <xdr:colOff>154284</xdr:colOff>
      <xdr:row>20</xdr:row>
      <xdr:rowOff>159727</xdr:rowOff>
    </xdr:from>
    <xdr:to>
      <xdr:col>1</xdr:col>
      <xdr:colOff>322800</xdr:colOff>
      <xdr:row>21</xdr:row>
      <xdr:rowOff>152400</xdr:rowOff>
    </xdr:to>
    <xdr:sp macro="" textlink="">
      <xdr:nvSpPr>
        <xdr:cNvPr id="5" name="Fluxograma: Co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 bwMode="auto">
        <a:xfrm>
          <a:off x="821034" y="4141177"/>
          <a:ext cx="168516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294581</xdr:colOff>
      <xdr:row>20</xdr:row>
      <xdr:rowOff>103267</xdr:rowOff>
    </xdr:from>
    <xdr:ext cx="655436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961331" y="3833892"/>
          <a:ext cx="6554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LONTRA</a:t>
          </a:r>
        </a:p>
      </xdr:txBody>
    </xdr:sp>
    <xdr:clientData/>
  </xdr:oneCellAnchor>
  <xdr:twoCellAnchor>
    <xdr:from>
      <xdr:col>1</xdr:col>
      <xdr:colOff>267067</xdr:colOff>
      <xdr:row>15</xdr:row>
      <xdr:rowOff>187258</xdr:rowOff>
    </xdr:from>
    <xdr:to>
      <xdr:col>1</xdr:col>
      <xdr:colOff>500699</xdr:colOff>
      <xdr:row>15</xdr:row>
      <xdr:rowOff>188846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 bwMode="auto">
        <a:xfrm>
          <a:off x="933817" y="3130483"/>
          <a:ext cx="233632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361949</xdr:colOff>
      <xdr:row>11</xdr:row>
      <xdr:rowOff>139211</xdr:rowOff>
    </xdr:from>
    <xdr:ext cx="2701926" cy="394189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1028699" y="2187086"/>
          <a:ext cx="2701926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Jazida de cascalho </a:t>
          </a: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573715</a:t>
          </a:r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pt-BR" sz="1100" baseline="0"/>
            <a:t>E   </a:t>
          </a: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8242665 </a:t>
          </a:r>
          <a:endParaRPr lang="pt-BR" sz="1100"/>
        </a:p>
      </xdr:txBody>
    </xdr:sp>
    <xdr:clientData/>
  </xdr:oneCellAnchor>
  <xdr:twoCellAnchor>
    <xdr:from>
      <xdr:col>6</xdr:col>
      <xdr:colOff>599346</xdr:colOff>
      <xdr:row>6</xdr:row>
      <xdr:rowOff>137747</xdr:rowOff>
    </xdr:from>
    <xdr:to>
      <xdr:col>7</xdr:col>
      <xdr:colOff>159728</xdr:colOff>
      <xdr:row>7</xdr:row>
      <xdr:rowOff>130419</xdr:rowOff>
    </xdr:to>
    <xdr:sp macro="" textlink="">
      <xdr:nvSpPr>
        <xdr:cNvPr id="9" name="Fluxograma: Co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 bwMode="auto">
        <a:xfrm>
          <a:off x="4599846" y="1623647"/>
          <a:ext cx="227132" cy="154597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583227</xdr:colOff>
      <xdr:row>20</xdr:row>
      <xdr:rowOff>136281</xdr:rowOff>
    </xdr:from>
    <xdr:to>
      <xdr:col>7</xdr:col>
      <xdr:colOff>143609</xdr:colOff>
      <xdr:row>21</xdr:row>
      <xdr:rowOff>128954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 bwMode="auto">
        <a:xfrm>
          <a:off x="4583727" y="4117731"/>
          <a:ext cx="227132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67095</xdr:colOff>
      <xdr:row>7</xdr:row>
      <xdr:rowOff>130420</xdr:rowOff>
    </xdr:from>
    <xdr:to>
      <xdr:col>7</xdr:col>
      <xdr:colOff>75470</xdr:colOff>
      <xdr:row>21</xdr:row>
      <xdr:rowOff>70338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>
          <a:stCxn id="9" idx="4"/>
        </xdr:cNvCxnSpPr>
      </xdr:nvCxnSpPr>
      <xdr:spPr bwMode="auto">
        <a:xfrm rot="5400000">
          <a:off x="3520799" y="2991791"/>
          <a:ext cx="24354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225666</xdr:colOff>
      <xdr:row>6</xdr:row>
      <xdr:rowOff>80596</xdr:rowOff>
    </xdr:from>
    <xdr:ext cx="1012584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4892916" y="156649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Maria da Cruz</a:t>
          </a:r>
        </a:p>
      </xdr:txBody>
    </xdr:sp>
    <xdr:clientData/>
  </xdr:oneCellAnchor>
  <xdr:oneCellAnchor>
    <xdr:from>
      <xdr:col>7</xdr:col>
      <xdr:colOff>136277</xdr:colOff>
      <xdr:row>20</xdr:row>
      <xdr:rowOff>81328</xdr:rowOff>
    </xdr:from>
    <xdr:ext cx="1012584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4803527" y="4062778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twoCellAnchor>
    <xdr:from>
      <xdr:col>7</xdr:col>
      <xdr:colOff>15725</xdr:colOff>
      <xdr:row>8</xdr:row>
      <xdr:rowOff>138212</xdr:rowOff>
    </xdr:from>
    <xdr:to>
      <xdr:col>7</xdr:col>
      <xdr:colOff>307973</xdr:colOff>
      <xdr:row>8</xdr:row>
      <xdr:rowOff>139800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 bwMode="auto">
        <a:xfrm>
          <a:off x="4682975" y="1709837"/>
          <a:ext cx="292248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34695</xdr:colOff>
      <xdr:row>11</xdr:row>
      <xdr:rowOff>68364</xdr:rowOff>
    </xdr:from>
    <xdr:ext cx="102201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/>
      </xdr:nvSpPr>
      <xdr:spPr>
        <a:xfrm>
          <a:off x="3368445" y="2363889"/>
          <a:ext cx="10220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Jazida de areia</a:t>
          </a:r>
        </a:p>
      </xdr:txBody>
    </xdr:sp>
    <xdr:clientData/>
  </xdr:oneCellAnchor>
  <xdr:oneCellAnchor>
    <xdr:from>
      <xdr:col>6</xdr:col>
      <xdr:colOff>377345</xdr:colOff>
      <xdr:row>11</xdr:row>
      <xdr:rowOff>54461</xdr:rowOff>
    </xdr:from>
    <xdr:ext cx="356893" cy="515989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/>
      </xdr:nvSpPr>
      <xdr:spPr>
        <a:xfrm>
          <a:off x="4377845" y="2102336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140 km</a:t>
          </a:r>
        </a:p>
      </xdr:txBody>
    </xdr:sp>
    <xdr:clientData/>
  </xdr:oneCellAnchor>
  <xdr:twoCellAnchor>
    <xdr:from>
      <xdr:col>1</xdr:col>
      <xdr:colOff>281358</xdr:colOff>
      <xdr:row>40</xdr:row>
      <xdr:rowOff>24914</xdr:rowOff>
    </xdr:from>
    <xdr:to>
      <xdr:col>1</xdr:col>
      <xdr:colOff>449874</xdr:colOff>
      <xdr:row>41</xdr:row>
      <xdr:rowOff>17586</xdr:rowOff>
    </xdr:to>
    <xdr:sp macro="" textlink="">
      <xdr:nvSpPr>
        <xdr:cNvPr id="19" name="Fluxograma: Co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 bwMode="auto">
        <a:xfrm>
          <a:off x="948108" y="7425839"/>
          <a:ext cx="168516" cy="154597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360184</xdr:colOff>
      <xdr:row>28</xdr:row>
      <xdr:rowOff>68320</xdr:rowOff>
    </xdr:from>
    <xdr:to>
      <xdr:col>7</xdr:col>
      <xdr:colOff>525799</xdr:colOff>
      <xdr:row>29</xdr:row>
      <xdr:rowOff>11384</xdr:rowOff>
    </xdr:to>
    <xdr:sp macro="" textlink="">
      <xdr:nvSpPr>
        <xdr:cNvPr id="20" name="Fluxograma: Co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 bwMode="auto">
        <a:xfrm>
          <a:off x="5027434" y="5430895"/>
          <a:ext cx="165615" cy="15261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49</xdr:row>
      <xdr:rowOff>51078</xdr:rowOff>
    </xdr:from>
    <xdr:to>
      <xdr:col>0</xdr:col>
      <xdr:colOff>444231</xdr:colOff>
      <xdr:row>50</xdr:row>
      <xdr:rowOff>43751</xdr:rowOff>
    </xdr:to>
    <xdr:sp macro="" textlink="">
      <xdr:nvSpPr>
        <xdr:cNvPr id="21" name="Fluxograma: Co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 bwMode="auto">
        <a:xfrm>
          <a:off x="278733" y="8909328"/>
          <a:ext cx="165498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382593</xdr:colOff>
      <xdr:row>34</xdr:row>
      <xdr:rowOff>10591</xdr:rowOff>
    </xdr:from>
    <xdr:to>
      <xdr:col>7</xdr:col>
      <xdr:colOff>548208</xdr:colOff>
      <xdr:row>35</xdr:row>
      <xdr:rowOff>3264</xdr:rowOff>
    </xdr:to>
    <xdr:sp macro="" textlink="">
      <xdr:nvSpPr>
        <xdr:cNvPr id="22" name="Fluxograma: Co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/>
      </xdr:nvSpPr>
      <xdr:spPr bwMode="auto">
        <a:xfrm>
          <a:off x="5049843" y="6439966"/>
          <a:ext cx="165615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457452</xdr:colOff>
      <xdr:row>28</xdr:row>
      <xdr:rowOff>182689</xdr:rowOff>
    </xdr:from>
    <xdr:to>
      <xdr:col>7</xdr:col>
      <xdr:colOff>493036</xdr:colOff>
      <xdr:row>42</xdr:row>
      <xdr:rowOff>85516</xdr:rowOff>
    </xdr:to>
    <xdr:cxnSp macro="">
      <xdr:nvCxnSpPr>
        <xdr:cNvPr id="23" name="Conector reto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 bwMode="auto">
        <a:xfrm rot="16200000" flipH="1">
          <a:off x="4009980" y="6659986"/>
          <a:ext cx="226502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1491</xdr:colOff>
      <xdr:row>28</xdr:row>
      <xdr:rowOff>11815</xdr:rowOff>
    </xdr:from>
    <xdr:ext cx="1284383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/>
      </xdr:nvSpPr>
      <xdr:spPr>
        <a:xfrm>
          <a:off x="5335491" y="5091815"/>
          <a:ext cx="12843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Barrerinho</a:t>
          </a:r>
        </a:p>
      </xdr:txBody>
    </xdr:sp>
    <xdr:clientData/>
  </xdr:oneCellAnchor>
  <xdr:oneCellAnchor>
    <xdr:from>
      <xdr:col>1</xdr:col>
      <xdr:colOff>457103</xdr:colOff>
      <xdr:row>40</xdr:row>
      <xdr:rowOff>153501</xdr:rowOff>
    </xdr:from>
    <xdr:ext cx="1274858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/>
      </xdr:nvSpPr>
      <xdr:spPr>
        <a:xfrm>
          <a:off x="1123853" y="7554426"/>
          <a:ext cx="12748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twoCellAnchor>
    <xdr:from>
      <xdr:col>1</xdr:col>
      <xdr:colOff>387965</xdr:colOff>
      <xdr:row>39</xdr:row>
      <xdr:rowOff>155733</xdr:rowOff>
    </xdr:from>
    <xdr:to>
      <xdr:col>2</xdr:col>
      <xdr:colOff>114300</xdr:colOff>
      <xdr:row>40</xdr:row>
      <xdr:rowOff>9525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 bwMode="auto">
        <a:xfrm>
          <a:off x="1054715" y="7394733"/>
          <a:ext cx="393085" cy="1571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469900</xdr:colOff>
      <xdr:row>28</xdr:row>
      <xdr:rowOff>165888</xdr:rowOff>
    </xdr:from>
    <xdr:to>
      <xdr:col>7</xdr:col>
      <xdr:colOff>185737</xdr:colOff>
      <xdr:row>28</xdr:row>
      <xdr:rowOff>172239</xdr:rowOff>
    </xdr:to>
    <xdr:cxnSp macro="">
      <xdr:nvCxnSpPr>
        <xdr:cNvPr id="30" name="Conector reto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 bwMode="auto">
        <a:xfrm flipV="1">
          <a:off x="4470400" y="5528463"/>
          <a:ext cx="38258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513158</xdr:colOff>
      <xdr:row>40</xdr:row>
      <xdr:rowOff>99230</xdr:rowOff>
    </xdr:from>
    <xdr:to>
      <xdr:col>1</xdr:col>
      <xdr:colOff>228996</xdr:colOff>
      <xdr:row>40</xdr:row>
      <xdr:rowOff>105581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 bwMode="auto">
        <a:xfrm flipV="1">
          <a:off x="513158" y="7500155"/>
          <a:ext cx="382588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423332</xdr:colOff>
      <xdr:row>37</xdr:row>
      <xdr:rowOff>141714</xdr:rowOff>
    </xdr:from>
    <xdr:ext cx="660933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/>
      </xdr:nvSpPr>
      <xdr:spPr>
        <a:xfrm>
          <a:off x="1090082" y="7056864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5,0 km</a:t>
          </a:r>
        </a:p>
      </xdr:txBody>
    </xdr:sp>
    <xdr:clientData/>
  </xdr:oneCellAnchor>
  <xdr:oneCellAnchor>
    <xdr:from>
      <xdr:col>2</xdr:col>
      <xdr:colOff>141195</xdr:colOff>
      <xdr:row>39</xdr:row>
      <xdr:rowOff>35629</xdr:rowOff>
    </xdr:from>
    <xdr:ext cx="801384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/>
      </xdr:nvSpPr>
      <xdr:spPr>
        <a:xfrm>
          <a:off x="1474695" y="7274629"/>
          <a:ext cx="8013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Britador</a:t>
          </a:r>
        </a:p>
      </xdr:txBody>
    </xdr:sp>
    <xdr:clientData/>
  </xdr:oneCellAnchor>
  <xdr:oneCellAnchor>
    <xdr:from>
      <xdr:col>7</xdr:col>
      <xdr:colOff>550765</xdr:colOff>
      <xdr:row>33</xdr:row>
      <xdr:rowOff>104685</xdr:rowOff>
    </xdr:from>
    <xdr:ext cx="1012584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/>
      </xdr:nvSpPr>
      <xdr:spPr>
        <a:xfrm>
          <a:off x="5218015" y="6372135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oneCellAnchor>
    <xdr:from>
      <xdr:col>7</xdr:col>
      <xdr:colOff>622599</xdr:colOff>
      <xdr:row>42</xdr:row>
      <xdr:rowOff>66586</xdr:rowOff>
    </xdr:from>
    <xdr:ext cx="57755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/>
      </xdr:nvSpPr>
      <xdr:spPr>
        <a:xfrm>
          <a:off x="5289849" y="7791361"/>
          <a:ext cx="5775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twoCellAnchor>
    <xdr:from>
      <xdr:col>6</xdr:col>
      <xdr:colOff>509588</xdr:colOff>
      <xdr:row>42</xdr:row>
      <xdr:rowOff>17060</xdr:rowOff>
    </xdr:from>
    <xdr:to>
      <xdr:col>7</xdr:col>
      <xdr:colOff>225425</xdr:colOff>
      <xdr:row>42</xdr:row>
      <xdr:rowOff>23411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 bwMode="auto">
        <a:xfrm flipV="1">
          <a:off x="4510088" y="7741835"/>
          <a:ext cx="38258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74459</xdr:colOff>
      <xdr:row>28</xdr:row>
      <xdr:rowOff>77512</xdr:rowOff>
    </xdr:from>
    <xdr:to>
      <xdr:col>7</xdr:col>
      <xdr:colOff>119065</xdr:colOff>
      <xdr:row>42</xdr:row>
      <xdr:rowOff>109144</xdr:rowOff>
    </xdr:to>
    <xdr:cxnSp macro="">
      <xdr:nvCxnSpPr>
        <xdr:cNvPr id="38" name="Conector reto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 bwMode="auto">
        <a:xfrm rot="16200000" flipH="1">
          <a:off x="3567096" y="6614700"/>
          <a:ext cx="239383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426640</xdr:colOff>
      <xdr:row>33</xdr:row>
      <xdr:rowOff>78215</xdr:rowOff>
    </xdr:from>
    <xdr:ext cx="356893" cy="51598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/>
      </xdr:nvSpPr>
      <xdr:spPr>
        <a:xfrm>
          <a:off x="4427140" y="6047215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538 km</a:t>
          </a:r>
        </a:p>
      </xdr:txBody>
    </xdr:sp>
    <xdr:clientData/>
  </xdr:oneCellAnchor>
  <xdr:twoCellAnchor>
    <xdr:from>
      <xdr:col>0</xdr:col>
      <xdr:colOff>412863</xdr:colOff>
      <xdr:row>49</xdr:row>
      <xdr:rowOff>117101</xdr:rowOff>
    </xdr:from>
    <xdr:to>
      <xdr:col>8</xdr:col>
      <xdr:colOff>572060</xdr:colOff>
      <xdr:row>49</xdr:row>
      <xdr:rowOff>137960</xdr:rowOff>
    </xdr:to>
    <xdr:cxnSp macro="">
      <xdr:nvCxnSpPr>
        <xdr:cNvPr id="40" name="Conector reto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 bwMode="auto">
        <a:xfrm flipV="1">
          <a:off x="412863" y="8975351"/>
          <a:ext cx="549319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47</xdr:row>
      <xdr:rowOff>120537</xdr:rowOff>
    </xdr:from>
    <xdr:ext cx="1012584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/>
      </xdr:nvSpPr>
      <xdr:spPr>
        <a:xfrm>
          <a:off x="13211" y="8654937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oneCellAnchor>
    <xdr:from>
      <xdr:col>9</xdr:col>
      <xdr:colOff>58084</xdr:colOff>
      <xdr:row>48</xdr:row>
      <xdr:rowOff>133226</xdr:rowOff>
    </xdr:from>
    <xdr:ext cx="58009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/>
      </xdr:nvSpPr>
      <xdr:spPr>
        <a:xfrm>
          <a:off x="6058834" y="8829551"/>
          <a:ext cx="5800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twoCellAnchor>
    <xdr:from>
      <xdr:col>0</xdr:col>
      <xdr:colOff>323850</xdr:colOff>
      <xdr:row>51</xdr:row>
      <xdr:rowOff>69477</xdr:rowOff>
    </xdr:from>
    <xdr:to>
      <xdr:col>9</xdr:col>
      <xdr:colOff>314885</xdr:colOff>
      <xdr:row>51</xdr:row>
      <xdr:rowOff>85725</xdr:rowOff>
    </xdr:to>
    <xdr:cxnSp macro="">
      <xdr:nvCxnSpPr>
        <xdr:cNvPr id="45" name="Conector reto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 bwMode="auto">
        <a:xfrm flipV="1">
          <a:off x="323850" y="9251577"/>
          <a:ext cx="599178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50</xdr:row>
      <xdr:rowOff>85725</xdr:rowOff>
    </xdr:from>
    <xdr:to>
      <xdr:col>0</xdr:col>
      <xdr:colOff>361950</xdr:colOff>
      <xdr:row>52</xdr:row>
      <xdr:rowOff>53795</xdr:rowOff>
    </xdr:to>
    <xdr:cxnSp macro="">
      <xdr:nvCxnSpPr>
        <xdr:cNvPr id="46" name="Conector reto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 bwMode="auto">
        <a:xfrm rot="5400000">
          <a:off x="212917" y="9248787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50</xdr:row>
      <xdr:rowOff>76200</xdr:rowOff>
    </xdr:from>
    <xdr:to>
      <xdr:col>8</xdr:col>
      <xdr:colOff>619125</xdr:colOff>
      <xdr:row>52</xdr:row>
      <xdr:rowOff>44270</xdr:rowOff>
    </xdr:to>
    <xdr:cxnSp macro="">
      <xdr:nvCxnSpPr>
        <xdr:cNvPr id="47" name="Conector reto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 bwMode="auto">
        <a:xfrm rot="5400000">
          <a:off x="5804092" y="9239262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51</xdr:row>
      <xdr:rowOff>59958</xdr:rowOff>
    </xdr:from>
    <xdr:ext cx="660933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/>
      </xdr:nvSpPr>
      <xdr:spPr>
        <a:xfrm>
          <a:off x="2948251" y="9242058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422km</a:t>
          </a:r>
        </a:p>
      </xdr:txBody>
    </xdr:sp>
    <xdr:clientData/>
  </xdr:oneCellAnchor>
  <xdr:twoCellAnchor>
    <xdr:from>
      <xdr:col>1</xdr:col>
      <xdr:colOff>267120</xdr:colOff>
      <xdr:row>7</xdr:row>
      <xdr:rowOff>139946</xdr:rowOff>
    </xdr:from>
    <xdr:to>
      <xdr:col>1</xdr:col>
      <xdr:colOff>275495</xdr:colOff>
      <xdr:row>21</xdr:row>
      <xdr:rowOff>79864</xdr:rowOff>
    </xdr:to>
    <xdr:cxnSp macro="">
      <xdr:nvCxnSpPr>
        <xdr:cNvPr id="49" name="Conector reto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 bwMode="auto">
        <a:xfrm rot="5400000">
          <a:off x="-279676" y="3001317"/>
          <a:ext cx="24354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28</xdr:row>
      <xdr:rowOff>31753</xdr:rowOff>
    </xdr:from>
    <xdr:to>
      <xdr:col>1</xdr:col>
      <xdr:colOff>389375</xdr:colOff>
      <xdr:row>41</xdr:row>
      <xdr:rowOff>35171</xdr:rowOff>
    </xdr:to>
    <xdr:cxnSp macro="">
      <xdr:nvCxnSpPr>
        <xdr:cNvPr id="50" name="Conector reto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 bwMode="auto">
        <a:xfrm rot="5400000">
          <a:off x="-29271" y="6188774"/>
          <a:ext cx="216241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6</xdr:row>
      <xdr:rowOff>133350</xdr:rowOff>
    </xdr:from>
    <xdr:to>
      <xdr:col>7</xdr:col>
      <xdr:colOff>311150</xdr:colOff>
      <xdr:row>22</xdr:row>
      <xdr:rowOff>142875</xdr:rowOff>
    </xdr:to>
    <xdr:sp macro="" textlink="">
      <xdr:nvSpPr>
        <xdr:cNvPr id="52" name="Forma livre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/>
      </xdr:nvSpPr>
      <xdr:spPr>
        <a:xfrm>
          <a:off x="4791075" y="1619250"/>
          <a:ext cx="187325" cy="2828925"/>
        </a:xfrm>
        <a:custGeom>
          <a:avLst/>
          <a:gdLst>
            <a:gd name="connsiteX0" fmla="*/ 85725 w 187325"/>
            <a:gd name="connsiteY0" fmla="*/ 0 h 2600325"/>
            <a:gd name="connsiteX1" fmla="*/ 85725 w 187325"/>
            <a:gd name="connsiteY1" fmla="*/ 285750 h 2600325"/>
            <a:gd name="connsiteX2" fmla="*/ 180975 w 187325"/>
            <a:gd name="connsiteY2" fmla="*/ 428625 h 2600325"/>
            <a:gd name="connsiteX3" fmla="*/ 123825 w 187325"/>
            <a:gd name="connsiteY3" fmla="*/ 590550 h 2600325"/>
            <a:gd name="connsiteX4" fmla="*/ 38100 w 187325"/>
            <a:gd name="connsiteY4" fmla="*/ 819150 h 2600325"/>
            <a:gd name="connsiteX5" fmla="*/ 38100 w 187325"/>
            <a:gd name="connsiteY5" fmla="*/ 1257300 h 2600325"/>
            <a:gd name="connsiteX6" fmla="*/ 171450 w 187325"/>
            <a:gd name="connsiteY6" fmla="*/ 1485900 h 2600325"/>
            <a:gd name="connsiteX7" fmla="*/ 66675 w 187325"/>
            <a:gd name="connsiteY7" fmla="*/ 1933575 h 2600325"/>
            <a:gd name="connsiteX8" fmla="*/ 9525 w 187325"/>
            <a:gd name="connsiteY8" fmla="*/ 2476500 h 2600325"/>
            <a:gd name="connsiteX9" fmla="*/ 9525 w 187325"/>
            <a:gd name="connsiteY9" fmla="*/ 2600325 h 2600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87325" h="2600325">
              <a:moveTo>
                <a:pt x="85725" y="0"/>
              </a:moveTo>
              <a:cubicBezTo>
                <a:pt x="77787" y="107156"/>
                <a:pt x="69850" y="214313"/>
                <a:pt x="85725" y="285750"/>
              </a:cubicBezTo>
              <a:cubicBezTo>
                <a:pt x="101600" y="357187"/>
                <a:pt x="174625" y="377825"/>
                <a:pt x="180975" y="428625"/>
              </a:cubicBezTo>
              <a:cubicBezTo>
                <a:pt x="187325" y="479425"/>
                <a:pt x="147637" y="525463"/>
                <a:pt x="123825" y="590550"/>
              </a:cubicBezTo>
              <a:cubicBezTo>
                <a:pt x="100013" y="655637"/>
                <a:pt x="52387" y="708025"/>
                <a:pt x="38100" y="819150"/>
              </a:cubicBezTo>
              <a:cubicBezTo>
                <a:pt x="23813" y="930275"/>
                <a:pt x="15875" y="1146175"/>
                <a:pt x="38100" y="1257300"/>
              </a:cubicBezTo>
              <a:cubicBezTo>
                <a:pt x="60325" y="1368425"/>
                <a:pt x="166688" y="1373188"/>
                <a:pt x="171450" y="1485900"/>
              </a:cubicBezTo>
              <a:cubicBezTo>
                <a:pt x="176213" y="1598613"/>
                <a:pt x="93663" y="1768475"/>
                <a:pt x="66675" y="1933575"/>
              </a:cubicBezTo>
              <a:cubicBezTo>
                <a:pt x="39687" y="2098675"/>
                <a:pt x="19050" y="2365375"/>
                <a:pt x="9525" y="2476500"/>
              </a:cubicBezTo>
              <a:cubicBezTo>
                <a:pt x="0" y="2587625"/>
                <a:pt x="4762" y="2593975"/>
                <a:pt x="9525" y="2600325"/>
              </a:cubicBezTo>
            </a:path>
          </a:pathLst>
        </a:cu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7</xdr:col>
      <xdr:colOff>454265</xdr:colOff>
      <xdr:row>11</xdr:row>
      <xdr:rowOff>137746</xdr:rowOff>
    </xdr:from>
    <xdr:ext cx="1250709" cy="252779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/>
      </xdr:nvSpPr>
      <xdr:spPr>
        <a:xfrm>
          <a:off x="5121515" y="2433271"/>
          <a:ext cx="1250709" cy="2527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Rio São Francisco</a:t>
          </a:r>
        </a:p>
      </xdr:txBody>
    </xdr:sp>
    <xdr:clientData/>
  </xdr:oneCellAnchor>
  <xdr:twoCellAnchor>
    <xdr:from>
      <xdr:col>7</xdr:col>
      <xdr:colOff>200025</xdr:colOff>
      <xdr:row>12</xdr:row>
      <xdr:rowOff>114300</xdr:rowOff>
    </xdr:from>
    <xdr:to>
      <xdr:col>7</xdr:col>
      <xdr:colOff>504825</xdr:colOff>
      <xdr:row>13</xdr:row>
      <xdr:rowOff>142875</xdr:rowOff>
    </xdr:to>
    <xdr:cxnSp macro="">
      <xdr:nvCxnSpPr>
        <xdr:cNvPr id="54" name="Conector de seta reta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flipH="1">
          <a:off x="4867275" y="2571750"/>
          <a:ext cx="30480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15</xdr:row>
      <xdr:rowOff>95250</xdr:rowOff>
    </xdr:from>
    <xdr:to>
      <xdr:col>2</xdr:col>
      <xdr:colOff>76200</xdr:colOff>
      <xdr:row>16</xdr:row>
      <xdr:rowOff>66675</xdr:rowOff>
    </xdr:to>
    <xdr:sp macro="" textlink="">
      <xdr:nvSpPr>
        <xdr:cNvPr id="55" name="Losango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/>
      </xdr:nvSpPr>
      <xdr:spPr>
        <a:xfrm>
          <a:off x="1123950" y="3038475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390525</xdr:colOff>
      <xdr:row>42</xdr:row>
      <xdr:rowOff>66675</xdr:rowOff>
    </xdr:from>
    <xdr:to>
      <xdr:col>7</xdr:col>
      <xdr:colOff>581025</xdr:colOff>
      <xdr:row>44</xdr:row>
      <xdr:rowOff>28575</xdr:rowOff>
    </xdr:to>
    <xdr:sp macro="" textlink="">
      <xdr:nvSpPr>
        <xdr:cNvPr id="56" name="Losango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/>
      </xdr:nvSpPr>
      <xdr:spPr>
        <a:xfrm rot="5400000">
          <a:off x="5010150" y="7839075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495300</xdr:colOff>
      <xdr:row>39</xdr:row>
      <xdr:rowOff>57150</xdr:rowOff>
    </xdr:from>
    <xdr:to>
      <xdr:col>2</xdr:col>
      <xdr:colOff>114300</xdr:colOff>
      <xdr:row>40</xdr:row>
      <xdr:rowOff>85725</xdr:rowOff>
    </xdr:to>
    <xdr:sp macro="" textlink="">
      <xdr:nvSpPr>
        <xdr:cNvPr id="57" name="Losango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/>
      </xdr:nvSpPr>
      <xdr:spPr>
        <a:xfrm>
          <a:off x="1162050" y="7296150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393700</xdr:colOff>
      <xdr:row>8</xdr:row>
      <xdr:rowOff>66675</xdr:rowOff>
    </xdr:from>
    <xdr:to>
      <xdr:col>7</xdr:col>
      <xdr:colOff>12700</xdr:colOff>
      <xdr:row>9</xdr:row>
      <xdr:rowOff>95250</xdr:rowOff>
    </xdr:to>
    <xdr:sp macro="" textlink="">
      <xdr:nvSpPr>
        <xdr:cNvPr id="58" name="Losango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/>
      </xdr:nvSpPr>
      <xdr:spPr>
        <a:xfrm>
          <a:off x="4394200" y="1638300"/>
          <a:ext cx="285750" cy="187325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48</xdr:row>
      <xdr:rowOff>133350</xdr:rowOff>
    </xdr:from>
    <xdr:to>
      <xdr:col>9</xdr:col>
      <xdr:colOff>38100</xdr:colOff>
      <xdr:row>50</xdr:row>
      <xdr:rowOff>95250</xdr:rowOff>
    </xdr:to>
    <xdr:sp macro="" textlink="">
      <xdr:nvSpPr>
        <xdr:cNvPr id="59" name="Losango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/>
      </xdr:nvSpPr>
      <xdr:spPr>
        <a:xfrm rot="5400000">
          <a:off x="5800725" y="8877300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299675</xdr:colOff>
      <xdr:row>16</xdr:row>
      <xdr:rowOff>47625</xdr:rowOff>
    </xdr:from>
    <xdr:to>
      <xdr:col>3</xdr:col>
      <xdr:colOff>466725</xdr:colOff>
      <xdr:row>16</xdr:row>
      <xdr:rowOff>180241</xdr:rowOff>
    </xdr:to>
    <xdr:sp macro="" textlink="">
      <xdr:nvSpPr>
        <xdr:cNvPr id="60" name="Fluxograma: Co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/>
      </xdr:nvSpPr>
      <xdr:spPr bwMode="auto">
        <a:xfrm>
          <a:off x="2299925" y="3209925"/>
          <a:ext cx="167050" cy="13261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211704</xdr:colOff>
      <xdr:row>17</xdr:row>
      <xdr:rowOff>74321</xdr:rowOff>
    </xdr:from>
    <xdr:to>
      <xdr:col>3</xdr:col>
      <xdr:colOff>535554</xdr:colOff>
      <xdr:row>17</xdr:row>
      <xdr:rowOff>137662</xdr:rowOff>
    </xdr:to>
    <xdr:sp macro="" textlink="">
      <xdr:nvSpPr>
        <xdr:cNvPr id="61" name="Forma livre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/>
      </xdr:nvSpPr>
      <xdr:spPr>
        <a:xfrm rot="5655204">
          <a:off x="2342208" y="3325442"/>
          <a:ext cx="63341" cy="323850"/>
        </a:xfrm>
        <a:custGeom>
          <a:avLst/>
          <a:gdLst>
            <a:gd name="connsiteX0" fmla="*/ 85725 w 187325"/>
            <a:gd name="connsiteY0" fmla="*/ 0 h 2600325"/>
            <a:gd name="connsiteX1" fmla="*/ 85725 w 187325"/>
            <a:gd name="connsiteY1" fmla="*/ 285750 h 2600325"/>
            <a:gd name="connsiteX2" fmla="*/ 180975 w 187325"/>
            <a:gd name="connsiteY2" fmla="*/ 428625 h 2600325"/>
            <a:gd name="connsiteX3" fmla="*/ 123825 w 187325"/>
            <a:gd name="connsiteY3" fmla="*/ 590550 h 2600325"/>
            <a:gd name="connsiteX4" fmla="*/ 38100 w 187325"/>
            <a:gd name="connsiteY4" fmla="*/ 819150 h 2600325"/>
            <a:gd name="connsiteX5" fmla="*/ 38100 w 187325"/>
            <a:gd name="connsiteY5" fmla="*/ 1257300 h 2600325"/>
            <a:gd name="connsiteX6" fmla="*/ 171450 w 187325"/>
            <a:gd name="connsiteY6" fmla="*/ 1485900 h 2600325"/>
            <a:gd name="connsiteX7" fmla="*/ 66675 w 187325"/>
            <a:gd name="connsiteY7" fmla="*/ 1933575 h 2600325"/>
            <a:gd name="connsiteX8" fmla="*/ 9525 w 187325"/>
            <a:gd name="connsiteY8" fmla="*/ 2476500 h 2600325"/>
            <a:gd name="connsiteX9" fmla="*/ 9525 w 187325"/>
            <a:gd name="connsiteY9" fmla="*/ 2600325 h 2600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87325" h="2600325">
              <a:moveTo>
                <a:pt x="85725" y="0"/>
              </a:moveTo>
              <a:cubicBezTo>
                <a:pt x="77787" y="107156"/>
                <a:pt x="69850" y="214313"/>
                <a:pt x="85725" y="285750"/>
              </a:cubicBezTo>
              <a:cubicBezTo>
                <a:pt x="101600" y="357187"/>
                <a:pt x="174625" y="377825"/>
                <a:pt x="180975" y="428625"/>
              </a:cubicBezTo>
              <a:cubicBezTo>
                <a:pt x="187325" y="479425"/>
                <a:pt x="147637" y="525463"/>
                <a:pt x="123825" y="590550"/>
              </a:cubicBezTo>
              <a:cubicBezTo>
                <a:pt x="100013" y="655637"/>
                <a:pt x="52387" y="708025"/>
                <a:pt x="38100" y="819150"/>
              </a:cubicBezTo>
              <a:cubicBezTo>
                <a:pt x="23813" y="930275"/>
                <a:pt x="15875" y="1146175"/>
                <a:pt x="38100" y="1257300"/>
              </a:cubicBezTo>
              <a:cubicBezTo>
                <a:pt x="60325" y="1368425"/>
                <a:pt x="166688" y="1373188"/>
                <a:pt x="171450" y="1485900"/>
              </a:cubicBezTo>
              <a:cubicBezTo>
                <a:pt x="176213" y="1598613"/>
                <a:pt x="93663" y="1768475"/>
                <a:pt x="66675" y="1933575"/>
              </a:cubicBezTo>
              <a:cubicBezTo>
                <a:pt x="39687" y="2098675"/>
                <a:pt x="19050" y="2365375"/>
                <a:pt x="9525" y="2476500"/>
              </a:cubicBezTo>
              <a:cubicBezTo>
                <a:pt x="0" y="2587625"/>
                <a:pt x="4762" y="2593975"/>
                <a:pt x="9525" y="2600325"/>
              </a:cubicBezTo>
            </a:path>
          </a:pathLst>
        </a:cu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266700</xdr:colOff>
      <xdr:row>18</xdr:row>
      <xdr:rowOff>47625</xdr:rowOff>
    </xdr:from>
    <xdr:to>
      <xdr:col>3</xdr:col>
      <xdr:colOff>485775</xdr:colOff>
      <xdr:row>18</xdr:row>
      <xdr:rowOff>180975</xdr:rowOff>
    </xdr:to>
    <xdr:sp macro="" textlink="">
      <xdr:nvSpPr>
        <xdr:cNvPr id="62" name="Losango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/>
      </xdr:nvSpPr>
      <xdr:spPr>
        <a:xfrm>
          <a:off x="2266950" y="3648075"/>
          <a:ext cx="219075" cy="1333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12</xdr:row>
      <xdr:rowOff>137012</xdr:rowOff>
    </xdr:from>
    <xdr:ext cx="356893" cy="515989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/>
      </xdr:nvSpPr>
      <xdr:spPr>
        <a:xfrm>
          <a:off x="650881" y="2343637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8 km</a:t>
          </a:r>
        </a:p>
      </xdr:txBody>
    </xdr:sp>
    <xdr:clientData/>
  </xdr:oneCellAnchor>
  <xdr:oneCellAnchor>
    <xdr:from>
      <xdr:col>0</xdr:col>
      <xdr:colOff>650881</xdr:colOff>
      <xdr:row>16</xdr:row>
      <xdr:rowOff>108437</xdr:rowOff>
    </xdr:from>
    <xdr:ext cx="356893" cy="515989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/>
      </xdr:nvSpPr>
      <xdr:spPr>
        <a:xfrm>
          <a:off x="650881" y="3270737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278733</xdr:colOff>
      <xdr:row>58</xdr:row>
      <xdr:rowOff>51078</xdr:rowOff>
    </xdr:from>
    <xdr:to>
      <xdr:col>0</xdr:col>
      <xdr:colOff>444231</xdr:colOff>
      <xdr:row>59</xdr:row>
      <xdr:rowOff>43751</xdr:rowOff>
    </xdr:to>
    <xdr:sp macro="" textlink="">
      <xdr:nvSpPr>
        <xdr:cNvPr id="65" name="Fluxograma: Co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/>
      </xdr:nvSpPr>
      <xdr:spPr bwMode="auto">
        <a:xfrm>
          <a:off x="278733" y="10366653"/>
          <a:ext cx="165498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412863</xdr:colOff>
      <xdr:row>58</xdr:row>
      <xdr:rowOff>117101</xdr:rowOff>
    </xdr:from>
    <xdr:to>
      <xdr:col>8</xdr:col>
      <xdr:colOff>572060</xdr:colOff>
      <xdr:row>58</xdr:row>
      <xdr:rowOff>137960</xdr:rowOff>
    </xdr:to>
    <xdr:cxnSp macro="">
      <xdr:nvCxnSpPr>
        <xdr:cNvPr id="66" name="Conector reto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 bwMode="auto">
        <a:xfrm flipV="1">
          <a:off x="412863" y="10432676"/>
          <a:ext cx="549319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56</xdr:row>
      <xdr:rowOff>120537</xdr:rowOff>
    </xdr:from>
    <xdr:ext cx="1012584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/>
      </xdr:nvSpPr>
      <xdr:spPr>
        <a:xfrm>
          <a:off x="13211" y="10112262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oneCellAnchor>
    <xdr:from>
      <xdr:col>7</xdr:col>
      <xdr:colOff>396876</xdr:colOff>
      <xdr:row>56</xdr:row>
      <xdr:rowOff>1</xdr:rowOff>
    </xdr:from>
    <xdr:ext cx="1635124" cy="34925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/>
      </xdr:nvSpPr>
      <xdr:spPr>
        <a:xfrm>
          <a:off x="5064126" y="9620251"/>
          <a:ext cx="1635124" cy="349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Barrerinho</a:t>
          </a:r>
        </a:p>
      </xdr:txBody>
    </xdr:sp>
    <xdr:clientData/>
  </xdr:oneCellAnchor>
  <xdr:twoCellAnchor>
    <xdr:from>
      <xdr:col>0</xdr:col>
      <xdr:colOff>323850</xdr:colOff>
      <xdr:row>60</xdr:row>
      <xdr:rowOff>69477</xdr:rowOff>
    </xdr:from>
    <xdr:to>
      <xdr:col>9</xdr:col>
      <xdr:colOff>314885</xdr:colOff>
      <xdr:row>60</xdr:row>
      <xdr:rowOff>85725</xdr:rowOff>
    </xdr:to>
    <xdr:cxnSp macro="">
      <xdr:nvCxnSpPr>
        <xdr:cNvPr id="69" name="Conector reto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 bwMode="auto">
        <a:xfrm flipV="1">
          <a:off x="323850" y="10708902"/>
          <a:ext cx="599178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59</xdr:row>
      <xdr:rowOff>85725</xdr:rowOff>
    </xdr:from>
    <xdr:to>
      <xdr:col>0</xdr:col>
      <xdr:colOff>361950</xdr:colOff>
      <xdr:row>61</xdr:row>
      <xdr:rowOff>53795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 bwMode="auto">
        <a:xfrm rot="5400000">
          <a:off x="212917" y="10706112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59</xdr:row>
      <xdr:rowOff>76200</xdr:rowOff>
    </xdr:from>
    <xdr:to>
      <xdr:col>8</xdr:col>
      <xdr:colOff>619125</xdr:colOff>
      <xdr:row>61</xdr:row>
      <xdr:rowOff>44270</xdr:rowOff>
    </xdr:to>
    <xdr:cxnSp macro="">
      <xdr:nvCxnSpPr>
        <xdr:cNvPr id="71" name="Conector reto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 bwMode="auto">
        <a:xfrm rot="5400000">
          <a:off x="5804092" y="10696587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60</xdr:row>
      <xdr:rowOff>59958</xdr:rowOff>
    </xdr:from>
    <xdr:ext cx="660933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/>
      </xdr:nvSpPr>
      <xdr:spPr>
        <a:xfrm>
          <a:off x="2948251" y="10699383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130km</a:t>
          </a:r>
        </a:p>
      </xdr:txBody>
    </xdr:sp>
    <xdr:clientData/>
  </xdr:oneCellAnchor>
  <xdr:twoCellAnchor editAs="oneCell">
    <xdr:from>
      <xdr:col>8</xdr:col>
      <xdr:colOff>495300</xdr:colOff>
      <xdr:row>58</xdr:row>
      <xdr:rowOff>38100</xdr:rowOff>
    </xdr:from>
    <xdr:to>
      <xdr:col>9</xdr:col>
      <xdr:colOff>5349</xdr:colOff>
      <xdr:row>59</xdr:row>
      <xdr:rowOff>40781</xdr:rowOff>
    </xdr:to>
    <xdr:pic>
      <xdr:nvPicPr>
        <xdr:cNvPr id="73" name="Imagem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0353675"/>
          <a:ext cx="176799" cy="164606"/>
        </a:xfrm>
        <a:prstGeom prst="rect">
          <a:avLst/>
        </a:prstGeom>
      </xdr:spPr>
    </xdr:pic>
    <xdr:clientData/>
  </xdr:twoCellAnchor>
  <xdr:oneCellAnchor>
    <xdr:from>
      <xdr:col>0</xdr:col>
      <xdr:colOff>355353</xdr:colOff>
      <xdr:row>63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/>
      </xdr:nvSpPr>
      <xdr:spPr>
        <a:xfrm>
          <a:off x="355353" y="111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650881</xdr:colOff>
      <xdr:row>16</xdr:row>
      <xdr:rowOff>108437</xdr:rowOff>
    </xdr:from>
    <xdr:ext cx="356893" cy="729202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/>
      </xdr:nvSpPr>
      <xdr:spPr>
        <a:xfrm>
          <a:off x="650881" y="3270737"/>
          <a:ext cx="356893" cy="729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136531</xdr:colOff>
      <xdr:row>17</xdr:row>
      <xdr:rowOff>41762</xdr:rowOff>
    </xdr:from>
    <xdr:ext cx="356893" cy="729202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/>
      </xdr:nvSpPr>
      <xdr:spPr>
        <a:xfrm>
          <a:off x="803281" y="3423137"/>
          <a:ext cx="356893" cy="729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5</xdr:col>
      <xdr:colOff>174625</xdr:colOff>
      <xdr:row>58</xdr:row>
      <xdr:rowOff>31750</xdr:rowOff>
    </xdr:from>
    <xdr:to>
      <xdr:col>5</xdr:col>
      <xdr:colOff>351424</xdr:colOff>
      <xdr:row>59</xdr:row>
      <xdr:rowOff>34431</xdr:rowOff>
    </xdr:to>
    <xdr:pic>
      <xdr:nvPicPr>
        <xdr:cNvPr id="77" name="Imagem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8375" y="9969500"/>
          <a:ext cx="176799" cy="161431"/>
        </a:xfrm>
        <a:prstGeom prst="rect">
          <a:avLst/>
        </a:prstGeom>
      </xdr:spPr>
    </xdr:pic>
    <xdr:clientData/>
  </xdr:twoCellAnchor>
  <xdr:oneCellAnchor>
    <xdr:from>
      <xdr:col>4</xdr:col>
      <xdr:colOff>444500</xdr:colOff>
      <xdr:row>56</xdr:row>
      <xdr:rowOff>95250</xdr:rowOff>
    </xdr:from>
    <xdr:ext cx="1635124" cy="34925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/>
      </xdr:nvSpPr>
      <xdr:spPr>
        <a:xfrm>
          <a:off x="3111500" y="9715500"/>
          <a:ext cx="1635124" cy="349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Lontra</a:t>
          </a:r>
        </a:p>
      </xdr:txBody>
    </xdr:sp>
    <xdr:clientData/>
  </xdr:oneCellAnchor>
  <xdr:twoCellAnchor>
    <xdr:from>
      <xdr:col>3</xdr:col>
      <xdr:colOff>259772</xdr:colOff>
      <xdr:row>19</xdr:row>
      <xdr:rowOff>51954</xdr:rowOff>
    </xdr:from>
    <xdr:to>
      <xdr:col>3</xdr:col>
      <xdr:colOff>536863</xdr:colOff>
      <xdr:row>19</xdr:row>
      <xdr:rowOff>138545</xdr:rowOff>
    </xdr:to>
    <xdr:sp macro="" textlink="">
      <xdr:nvSpPr>
        <xdr:cNvPr id="79" name="Elipse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/>
      </xdr:nvSpPr>
      <xdr:spPr>
        <a:xfrm>
          <a:off x="2337954" y="3861954"/>
          <a:ext cx="277091" cy="8659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278733</xdr:colOff>
      <xdr:row>67</xdr:row>
      <xdr:rowOff>51078</xdr:rowOff>
    </xdr:from>
    <xdr:to>
      <xdr:col>0</xdr:col>
      <xdr:colOff>444231</xdr:colOff>
      <xdr:row>68</xdr:row>
      <xdr:rowOff>43751</xdr:rowOff>
    </xdr:to>
    <xdr:sp macro="" textlink="">
      <xdr:nvSpPr>
        <xdr:cNvPr id="80" name="Fluxograma: Co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/>
      </xdr:nvSpPr>
      <xdr:spPr bwMode="auto">
        <a:xfrm>
          <a:off x="278733" y="8961283"/>
          <a:ext cx="165498" cy="157195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412863</xdr:colOff>
      <xdr:row>67</xdr:row>
      <xdr:rowOff>117101</xdr:rowOff>
    </xdr:from>
    <xdr:to>
      <xdr:col>8</xdr:col>
      <xdr:colOff>572060</xdr:colOff>
      <xdr:row>67</xdr:row>
      <xdr:rowOff>137960</xdr:rowOff>
    </xdr:to>
    <xdr:cxnSp macro="">
      <xdr:nvCxnSpPr>
        <xdr:cNvPr id="81" name="Conector reto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 bwMode="auto">
        <a:xfrm flipV="1">
          <a:off x="412863" y="9027306"/>
          <a:ext cx="5571129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58084</xdr:colOff>
      <xdr:row>66</xdr:row>
      <xdr:rowOff>133226</xdr:rowOff>
    </xdr:from>
    <xdr:ext cx="58009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/>
      </xdr:nvSpPr>
      <xdr:spPr>
        <a:xfrm>
          <a:off x="6136766" y="8878908"/>
          <a:ext cx="5800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Bota Fora</a:t>
          </a:r>
        </a:p>
      </xdr:txBody>
    </xdr:sp>
    <xdr:clientData/>
  </xdr:oneCellAnchor>
  <xdr:twoCellAnchor>
    <xdr:from>
      <xdr:col>0</xdr:col>
      <xdr:colOff>323850</xdr:colOff>
      <xdr:row>69</xdr:row>
      <xdr:rowOff>69477</xdr:rowOff>
    </xdr:from>
    <xdr:to>
      <xdr:col>9</xdr:col>
      <xdr:colOff>314885</xdr:colOff>
      <xdr:row>69</xdr:row>
      <xdr:rowOff>85725</xdr:rowOff>
    </xdr:to>
    <xdr:cxnSp macro="">
      <xdr:nvCxnSpPr>
        <xdr:cNvPr id="83" name="Conector reto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 bwMode="auto">
        <a:xfrm flipV="1">
          <a:off x="323850" y="9308727"/>
          <a:ext cx="6069717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68</xdr:row>
      <xdr:rowOff>85725</xdr:rowOff>
    </xdr:from>
    <xdr:to>
      <xdr:col>0</xdr:col>
      <xdr:colOff>361950</xdr:colOff>
      <xdr:row>70</xdr:row>
      <xdr:rowOff>53795</xdr:rowOff>
    </xdr:to>
    <xdr:cxnSp macro="">
      <xdr:nvCxnSpPr>
        <xdr:cNvPr id="84" name="Conector reto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 bwMode="auto">
        <a:xfrm rot="5400000">
          <a:off x="210319" y="9305937"/>
          <a:ext cx="297116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68</xdr:row>
      <xdr:rowOff>76200</xdr:rowOff>
    </xdr:from>
    <xdr:to>
      <xdr:col>8</xdr:col>
      <xdr:colOff>619125</xdr:colOff>
      <xdr:row>70</xdr:row>
      <xdr:rowOff>44270</xdr:rowOff>
    </xdr:to>
    <xdr:cxnSp macro="">
      <xdr:nvCxnSpPr>
        <xdr:cNvPr id="85" name="Conector reto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 bwMode="auto">
        <a:xfrm rot="5400000">
          <a:off x="5879426" y="9296412"/>
          <a:ext cx="297116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69</xdr:row>
      <xdr:rowOff>59958</xdr:rowOff>
    </xdr:from>
    <xdr:ext cx="660933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/>
      </xdr:nvSpPr>
      <xdr:spPr>
        <a:xfrm>
          <a:off x="3026183" y="9299208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1,00 km</a:t>
          </a:r>
        </a:p>
      </xdr:txBody>
    </xdr:sp>
    <xdr:clientData/>
  </xdr:oneCellAnchor>
  <xdr:twoCellAnchor>
    <xdr:from>
      <xdr:col>8</xdr:col>
      <xdr:colOff>467591</xdr:colOff>
      <xdr:row>67</xdr:row>
      <xdr:rowOff>101485</xdr:rowOff>
    </xdr:from>
    <xdr:to>
      <xdr:col>9</xdr:col>
      <xdr:colOff>77932</xdr:colOff>
      <xdr:row>68</xdr:row>
      <xdr:rowOff>95250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/>
      </xdr:nvSpPr>
      <xdr:spPr>
        <a:xfrm flipV="1">
          <a:off x="5879523" y="11973099"/>
          <a:ext cx="277091" cy="15828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/Downloads/PAVIMENTACAO%20MISSOES(1)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/Downloads/BDI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 de Compatibilidade"/>
      <sheetName val="PLANILHA OFICIAL"/>
      <sheetName val="MEMÓRIA DE CÁLCULO"/>
      <sheetName val="CROQUIS "/>
      <sheetName val="EXPRESSÃO MATEMÁTICA CALC ITENS"/>
      <sheetName val=" BDI"/>
      <sheetName val="CRONOGRAMA FIS FINANC -"/>
      <sheetName val="CRONOGRAMA - JANUÁRIA"/>
      <sheetName val="Plan1"/>
      <sheetName val="COORDENADAS"/>
      <sheetName val="QCI"/>
    </sheetNames>
    <sheetDataSet>
      <sheetData sheetId="0"/>
      <sheetData sheetId="1">
        <row r="15">
          <cell r="C15" t="str">
            <v>INSTALAÇÕES INICIAIS DA OBRA</v>
          </cell>
        </row>
        <row r="23">
          <cell r="C23" t="str">
            <v>TERRAPLENAGEM</v>
          </cell>
        </row>
        <row r="45">
          <cell r="C45" t="str">
            <v>DRENAGEM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Plan4"/>
    </sheetNames>
    <sheetDataSet>
      <sheetData sheetId="0"/>
      <sheetData sheetId="1">
        <row r="6">
          <cell r="C6">
            <v>3</v>
          </cell>
          <cell r="D6">
            <v>3.8</v>
          </cell>
          <cell r="E6">
            <v>3.43</v>
          </cell>
          <cell r="F6">
            <v>5.29</v>
          </cell>
          <cell r="G6">
            <v>4</v>
          </cell>
          <cell r="H6">
            <v>1.5</v>
          </cell>
          <cell r="I6">
            <v>4</v>
          </cell>
          <cell r="J6">
            <v>4.01</v>
          </cell>
          <cell r="K6">
            <v>4.93</v>
          </cell>
          <cell r="L6">
            <v>5.92</v>
          </cell>
          <cell r="M6">
            <v>5.52</v>
          </cell>
          <cell r="N6">
            <v>3.45</v>
          </cell>
          <cell r="O6">
            <v>5.5</v>
          </cell>
          <cell r="P6">
            <v>4.67</v>
          </cell>
          <cell r="Q6">
            <v>6.71</v>
          </cell>
          <cell r="R6">
            <v>7.93</v>
          </cell>
          <cell r="S6">
            <v>7.85</v>
          </cell>
          <cell r="T6">
            <v>4.49</v>
          </cell>
        </row>
        <row r="7">
          <cell r="C7">
            <v>0.8</v>
          </cell>
          <cell r="D7">
            <v>0.32</v>
          </cell>
          <cell r="E7">
            <v>0.28000000000000003</v>
          </cell>
          <cell r="F7">
            <v>0.25</v>
          </cell>
          <cell r="G7">
            <v>0.81</v>
          </cell>
          <cell r="H7">
            <v>0.3</v>
          </cell>
          <cell r="I7">
            <v>0.8</v>
          </cell>
          <cell r="J7">
            <v>0.4</v>
          </cell>
          <cell r="K7">
            <v>0.49</v>
          </cell>
          <cell r="L7">
            <v>0.51</v>
          </cell>
          <cell r="M7">
            <v>1.22</v>
          </cell>
          <cell r="N7">
            <v>0.48</v>
          </cell>
          <cell r="O7">
            <v>1</v>
          </cell>
          <cell r="P7">
            <v>0.74</v>
          </cell>
          <cell r="Q7">
            <v>0.75</v>
          </cell>
          <cell r="R7">
            <v>0.56000000000000005</v>
          </cell>
          <cell r="S7">
            <v>1.99</v>
          </cell>
          <cell r="T7">
            <v>0.82</v>
          </cell>
        </row>
        <row r="8">
          <cell r="C8">
            <v>0.97</v>
          </cell>
          <cell r="D8">
            <v>0.5</v>
          </cell>
          <cell r="E8">
            <v>1</v>
          </cell>
          <cell r="F8">
            <v>1</v>
          </cell>
          <cell r="G8">
            <v>1.46</v>
          </cell>
          <cell r="H8">
            <v>0.56000000000000005</v>
          </cell>
          <cell r="I8">
            <v>1.27</v>
          </cell>
          <cell r="J8">
            <v>0.56000000000000005</v>
          </cell>
          <cell r="K8">
            <v>1.39</v>
          </cell>
          <cell r="L8">
            <v>1.48</v>
          </cell>
          <cell r="M8">
            <v>2.3199999999999998</v>
          </cell>
          <cell r="N8">
            <v>0.85</v>
          </cell>
          <cell r="O8">
            <v>1.27</v>
          </cell>
          <cell r="P8">
            <v>0.97</v>
          </cell>
          <cell r="Q8">
            <v>1.74</v>
          </cell>
          <cell r="R8">
            <v>1.97</v>
          </cell>
          <cell r="S8">
            <v>3.16</v>
          </cell>
          <cell r="T8">
            <v>0.89</v>
          </cell>
        </row>
        <row r="9">
          <cell r="C9">
            <v>0.59</v>
          </cell>
          <cell r="D9">
            <v>1.02</v>
          </cell>
          <cell r="E9">
            <v>0.94</v>
          </cell>
          <cell r="F9">
            <v>1.01</v>
          </cell>
          <cell r="G9">
            <v>0.94</v>
          </cell>
          <cell r="H9">
            <v>0.85</v>
          </cell>
          <cell r="I9">
            <v>1.23</v>
          </cell>
          <cell r="J9">
            <v>1.1100000000000001</v>
          </cell>
          <cell r="K9">
            <v>0.99</v>
          </cell>
          <cell r="L9">
            <v>1.07</v>
          </cell>
          <cell r="M9">
            <v>1.02</v>
          </cell>
          <cell r="N9">
            <v>0.85</v>
          </cell>
          <cell r="O9">
            <v>1.39</v>
          </cell>
          <cell r="P9">
            <v>1.21</v>
          </cell>
          <cell r="Q9">
            <v>1.17</v>
          </cell>
          <cell r="R9">
            <v>1.1100000000000001</v>
          </cell>
          <cell r="S9">
            <v>1.33</v>
          </cell>
          <cell r="T9">
            <v>1.1100000000000001</v>
          </cell>
        </row>
        <row r="10">
          <cell r="C10">
            <v>6.16</v>
          </cell>
          <cell r="D10">
            <v>6.64</v>
          </cell>
          <cell r="E10">
            <v>6.74</v>
          </cell>
          <cell r="F10">
            <v>8</v>
          </cell>
          <cell r="G10">
            <v>7.14</v>
          </cell>
          <cell r="H10">
            <v>3.5</v>
          </cell>
          <cell r="I10">
            <v>7.4</v>
          </cell>
          <cell r="J10">
            <v>7.3</v>
          </cell>
          <cell r="K10">
            <v>8.0399999999999991</v>
          </cell>
          <cell r="L10">
            <v>8.31</v>
          </cell>
          <cell r="M10">
            <v>8.4</v>
          </cell>
          <cell r="N10">
            <v>5.1100000000000003</v>
          </cell>
          <cell r="O10">
            <v>8.9600000000000009</v>
          </cell>
          <cell r="P10">
            <v>8.69</v>
          </cell>
          <cell r="Q10">
            <v>9.4</v>
          </cell>
          <cell r="R10">
            <v>9.51</v>
          </cell>
          <cell r="S10">
            <v>10.43</v>
          </cell>
          <cell r="T10">
            <v>6.22</v>
          </cell>
        </row>
        <row r="11">
          <cell r="C11">
            <v>0.65</v>
          </cell>
          <cell r="D11">
            <v>0.65</v>
          </cell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  <cell r="J11">
            <v>0.65</v>
          </cell>
          <cell r="K11">
            <v>0.65</v>
          </cell>
          <cell r="L11">
            <v>0.65</v>
          </cell>
          <cell r="M11">
            <v>0.65</v>
          </cell>
          <cell r="N11">
            <v>0.65</v>
          </cell>
          <cell r="O11">
            <v>0.65</v>
          </cell>
          <cell r="P11">
            <v>0.65</v>
          </cell>
          <cell r="Q11">
            <v>0.65</v>
          </cell>
          <cell r="R11">
            <v>0.65</v>
          </cell>
          <cell r="S11">
            <v>0.65</v>
          </cell>
          <cell r="T11">
            <v>0.65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</row>
        <row r="13"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  <cell r="T13">
            <v>5</v>
          </cell>
        </row>
        <row r="17">
          <cell r="B17">
            <v>2</v>
          </cell>
        </row>
        <row r="19">
          <cell r="O19">
            <v>20.34</v>
          </cell>
          <cell r="Q19">
            <v>22.12</v>
          </cell>
          <cell r="S19">
            <v>25</v>
          </cell>
        </row>
        <row r="20">
          <cell r="O20">
            <v>19.600000000000001</v>
          </cell>
          <cell r="Q20">
            <v>20.97</v>
          </cell>
          <cell r="S20">
            <v>24.23</v>
          </cell>
        </row>
        <row r="21">
          <cell r="O21">
            <v>20.76</v>
          </cell>
          <cell r="Q21">
            <v>24.18</v>
          </cell>
          <cell r="S21">
            <v>26.44</v>
          </cell>
        </row>
        <row r="22">
          <cell r="O22">
            <v>24</v>
          </cell>
          <cell r="Q22">
            <v>25.84</v>
          </cell>
          <cell r="S22">
            <v>27.86</v>
          </cell>
        </row>
        <row r="23">
          <cell r="O23">
            <v>22.8</v>
          </cell>
          <cell r="Q23">
            <v>27.48</v>
          </cell>
          <cell r="S23">
            <v>30.95</v>
          </cell>
        </row>
        <row r="24">
          <cell r="O24">
            <v>11.1</v>
          </cell>
          <cell r="Q24">
            <v>14.02</v>
          </cell>
          <cell r="S24">
            <v>16.8</v>
          </cell>
        </row>
        <row r="26">
          <cell r="B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ht="26.4" x14ac:dyDescent="0.25">
      <c r="B1" s="2" t="s">
        <v>13</v>
      </c>
      <c r="C1" s="3"/>
      <c r="D1" s="8"/>
      <c r="E1" s="8"/>
    </row>
    <row r="2" spans="2:5" x14ac:dyDescent="0.25">
      <c r="B2" s="2" t="s">
        <v>14</v>
      </c>
      <c r="C2" s="3"/>
      <c r="D2" s="8"/>
      <c r="E2" s="8"/>
    </row>
    <row r="3" spans="2:5" x14ac:dyDescent="0.25">
      <c r="B3" s="4"/>
      <c r="C3" s="4"/>
      <c r="D3" s="9"/>
      <c r="E3" s="9"/>
    </row>
    <row r="4" spans="2:5" ht="39.6" x14ac:dyDescent="0.25">
      <c r="B4" s="5" t="s">
        <v>15</v>
      </c>
      <c r="C4" s="4"/>
      <c r="D4" s="9"/>
      <c r="E4" s="9"/>
    </row>
    <row r="5" spans="2:5" x14ac:dyDescent="0.25">
      <c r="B5" s="4"/>
      <c r="C5" s="4"/>
      <c r="D5" s="9"/>
      <c r="E5" s="9"/>
    </row>
    <row r="6" spans="2:5" ht="26.4" x14ac:dyDescent="0.25">
      <c r="B6" s="2" t="s">
        <v>16</v>
      </c>
      <c r="C6" s="3"/>
      <c r="D6" s="8"/>
      <c r="E6" s="10" t="s">
        <v>17</v>
      </c>
    </row>
    <row r="7" spans="2:5" ht="13.8" thickBot="1" x14ac:dyDescent="0.3">
      <c r="B7" s="4"/>
      <c r="C7" s="4"/>
      <c r="D7" s="9"/>
      <c r="E7" s="9"/>
    </row>
    <row r="8" spans="2:5" ht="40.200000000000003" thickBot="1" x14ac:dyDescent="0.3">
      <c r="B8" s="6" t="s">
        <v>18</v>
      </c>
      <c r="C8" s="7"/>
      <c r="D8" s="11"/>
      <c r="E8" s="12">
        <v>3</v>
      </c>
    </row>
    <row r="9" spans="2:5" x14ac:dyDescent="0.25">
      <c r="B9" s="4"/>
      <c r="C9" s="4"/>
      <c r="D9" s="9"/>
      <c r="E9" s="9"/>
    </row>
    <row r="10" spans="2:5" x14ac:dyDescent="0.25">
      <c r="B10" s="4"/>
      <c r="C10" s="4"/>
      <c r="D10" s="9"/>
      <c r="E10" s="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showZeros="0" tabSelected="1" view="pageBreakPreview" topLeftCell="A47" zoomScaleSheetLayoutView="100" workbookViewId="0">
      <selection activeCell="F53" sqref="F53"/>
    </sheetView>
  </sheetViews>
  <sheetFormatPr defaultRowHeight="13.2" x14ac:dyDescent="0.25"/>
  <cols>
    <col min="1" max="1" width="9.109375" style="33"/>
    <col min="2" max="2" width="14.44140625" style="33" customWidth="1"/>
    <col min="3" max="3" width="14" style="33" customWidth="1"/>
    <col min="4" max="4" width="71.44140625" customWidth="1"/>
    <col min="5" max="5" width="9" style="33" customWidth="1"/>
    <col min="6" max="6" width="11.109375" style="51" customWidth="1"/>
    <col min="7" max="7" width="11" style="51" customWidth="1"/>
    <col min="8" max="8" width="13.88671875" style="51" customWidth="1"/>
    <col min="9" max="9" width="14.33203125" style="51" customWidth="1"/>
    <col min="11" max="11" width="21" customWidth="1"/>
  </cols>
  <sheetData>
    <row r="1" spans="1:10" ht="15" customHeight="1" x14ac:dyDescent="0.25">
      <c r="A1" s="389"/>
      <c r="B1" s="390"/>
      <c r="C1" s="390"/>
      <c r="D1" s="390"/>
      <c r="E1" s="390"/>
      <c r="F1" s="390"/>
      <c r="G1" s="390"/>
      <c r="H1" s="390"/>
      <c r="I1" s="391"/>
    </row>
    <row r="2" spans="1:10" ht="15" customHeight="1" x14ac:dyDescent="0.25">
      <c r="A2" s="392"/>
      <c r="B2" s="393"/>
      <c r="C2" s="393"/>
      <c r="D2" s="393"/>
      <c r="E2" s="393"/>
      <c r="F2" s="393"/>
      <c r="G2" s="393"/>
      <c r="H2" s="393"/>
      <c r="I2" s="394"/>
    </row>
    <row r="3" spans="1:10" ht="15" customHeight="1" x14ac:dyDescent="0.25">
      <c r="A3" s="392"/>
      <c r="B3" s="393"/>
      <c r="C3" s="393"/>
      <c r="D3" s="393"/>
      <c r="E3" s="393"/>
      <c r="F3" s="393"/>
      <c r="G3" s="393"/>
      <c r="H3" s="393"/>
      <c r="I3" s="394"/>
    </row>
    <row r="4" spans="1:10" ht="35.25" customHeight="1" x14ac:dyDescent="0.25">
      <c r="A4" s="144"/>
      <c r="B4" s="145"/>
      <c r="C4" s="145"/>
      <c r="D4" s="146"/>
      <c r="E4" s="147"/>
      <c r="F4" s="148"/>
      <c r="G4" s="148"/>
      <c r="H4" s="148"/>
      <c r="I4" s="101"/>
    </row>
    <row r="5" spans="1:10" ht="15" customHeight="1" x14ac:dyDescent="0.25">
      <c r="A5" s="395" t="s">
        <v>91</v>
      </c>
      <c r="B5" s="396"/>
      <c r="C5" s="396"/>
      <c r="D5" s="396"/>
      <c r="E5" s="396"/>
      <c r="F5" s="396"/>
      <c r="G5" s="396"/>
      <c r="H5" s="396"/>
      <c r="I5" s="397"/>
    </row>
    <row r="6" spans="1:10" ht="22.5" customHeight="1" x14ac:dyDescent="0.25">
      <c r="A6" s="370" t="s">
        <v>154</v>
      </c>
      <c r="B6" s="371"/>
      <c r="C6" s="371"/>
      <c r="D6" s="371"/>
      <c r="E6" s="372"/>
      <c r="F6" s="370" t="s">
        <v>228</v>
      </c>
      <c r="G6" s="371"/>
      <c r="H6" s="371"/>
      <c r="I6" s="372"/>
    </row>
    <row r="7" spans="1:10" ht="22.5" customHeight="1" x14ac:dyDescent="0.25">
      <c r="A7" s="149" t="s">
        <v>155</v>
      </c>
      <c r="B7" s="149"/>
      <c r="C7" s="149"/>
      <c r="D7" s="149"/>
      <c r="E7" s="150"/>
      <c r="F7" s="151" t="s">
        <v>185</v>
      </c>
      <c r="G7" s="380">
        <v>44810</v>
      </c>
      <c r="H7" s="380"/>
      <c r="I7" s="152"/>
    </row>
    <row r="8" spans="1:10" ht="33.75" customHeight="1" x14ac:dyDescent="0.25">
      <c r="A8" s="373" t="s">
        <v>232</v>
      </c>
      <c r="B8" s="373"/>
      <c r="C8" s="373"/>
      <c r="D8" s="373"/>
      <c r="E8" s="373"/>
      <c r="F8" s="377" t="s">
        <v>93</v>
      </c>
      <c r="G8" s="378"/>
      <c r="H8" s="378"/>
      <c r="I8" s="379"/>
    </row>
    <row r="9" spans="1:10" ht="37.5" customHeight="1" x14ac:dyDescent="0.25">
      <c r="A9" s="374" t="s">
        <v>285</v>
      </c>
      <c r="B9" s="374"/>
      <c r="C9" s="374"/>
      <c r="D9" s="374"/>
      <c r="E9" s="374"/>
      <c r="F9" s="254" t="s">
        <v>94</v>
      </c>
      <c r="G9" s="254" t="s">
        <v>95</v>
      </c>
      <c r="H9" s="252" t="s">
        <v>153</v>
      </c>
      <c r="I9" s="253" t="s">
        <v>97</v>
      </c>
    </row>
    <row r="10" spans="1:10" ht="22.5" customHeight="1" x14ac:dyDescent="0.25">
      <c r="A10" s="375" t="s">
        <v>229</v>
      </c>
      <c r="B10" s="375"/>
      <c r="C10" s="375"/>
      <c r="D10" s="375"/>
      <c r="E10" s="376"/>
      <c r="F10" s="257" t="s">
        <v>183</v>
      </c>
      <c r="G10" s="324">
        <v>0.03</v>
      </c>
      <c r="H10" s="258" t="s">
        <v>98</v>
      </c>
      <c r="I10" s="259">
        <v>0.24229999999999999</v>
      </c>
    </row>
    <row r="11" spans="1:10" ht="61.5" hidden="1" customHeight="1" x14ac:dyDescent="0.4">
      <c r="A11" s="105"/>
      <c r="B11" s="131"/>
      <c r="C11" s="104"/>
      <c r="D11" s="106"/>
      <c r="E11" s="107"/>
      <c r="F11" s="255"/>
      <c r="G11" s="256"/>
      <c r="H11" s="110"/>
      <c r="I11" s="111"/>
      <c r="J11" s="13"/>
    </row>
    <row r="12" spans="1:10" ht="16.5" hidden="1" customHeight="1" x14ac:dyDescent="0.3">
      <c r="A12" s="386"/>
      <c r="B12" s="387"/>
      <c r="C12" s="387"/>
      <c r="D12" s="387"/>
      <c r="E12" s="387"/>
      <c r="F12" s="387"/>
      <c r="G12" s="387"/>
      <c r="H12" s="387"/>
      <c r="I12" s="388"/>
      <c r="J12" s="13"/>
    </row>
    <row r="13" spans="1:10" ht="6" hidden="1" customHeight="1" x14ac:dyDescent="0.4">
      <c r="A13" s="116"/>
      <c r="B13" s="130"/>
      <c r="C13" s="117"/>
      <c r="D13" s="118"/>
      <c r="E13" s="28"/>
      <c r="F13" s="70"/>
      <c r="G13" s="119"/>
      <c r="H13" s="16"/>
      <c r="I13" s="120"/>
      <c r="J13" s="13"/>
    </row>
    <row r="14" spans="1:10" ht="16.5" hidden="1" customHeight="1" x14ac:dyDescent="0.3">
      <c r="A14" s="386" t="s">
        <v>91</v>
      </c>
      <c r="B14" s="387"/>
      <c r="C14" s="387"/>
      <c r="D14" s="387"/>
      <c r="E14" s="387"/>
      <c r="F14" s="387"/>
      <c r="G14" s="387"/>
      <c r="H14" s="387"/>
      <c r="I14" s="388"/>
      <c r="J14" s="13"/>
    </row>
    <row r="15" spans="1:10" ht="5.25" hidden="1" customHeight="1" thickBot="1" x14ac:dyDescent="0.45">
      <c r="A15" s="116"/>
      <c r="B15" s="130"/>
      <c r="C15" s="117"/>
      <c r="D15" s="118"/>
      <c r="E15" s="28"/>
      <c r="F15" s="70"/>
      <c r="G15" s="113"/>
      <c r="H15" s="114"/>
      <c r="I15" s="115"/>
      <c r="J15" s="13"/>
    </row>
    <row r="16" spans="1:10" ht="22.5" hidden="1" customHeight="1" x14ac:dyDescent="0.3">
      <c r="A16" s="398" t="s">
        <v>131</v>
      </c>
      <c r="B16" s="399"/>
      <c r="C16" s="399"/>
      <c r="D16" s="399"/>
      <c r="E16" s="399"/>
      <c r="F16" s="400"/>
      <c r="G16" s="100" t="s">
        <v>92</v>
      </c>
      <c r="H16" s="102"/>
      <c r="I16" s="101"/>
      <c r="J16" s="13"/>
    </row>
    <row r="17" spans="1:11" ht="22.5" hidden="1" customHeight="1" x14ac:dyDescent="0.4">
      <c r="A17" s="94" t="s">
        <v>99</v>
      </c>
      <c r="B17" s="85"/>
      <c r="C17" s="83"/>
      <c r="D17" s="84"/>
      <c r="E17" s="85"/>
      <c r="F17" s="81"/>
      <c r="G17" s="82" t="s">
        <v>150</v>
      </c>
      <c r="H17" s="95"/>
      <c r="I17" s="96"/>
      <c r="J17" s="13"/>
    </row>
    <row r="18" spans="1:11" ht="22.5" hidden="1" customHeight="1" x14ac:dyDescent="0.3">
      <c r="A18" s="94" t="s">
        <v>149</v>
      </c>
      <c r="B18" s="85"/>
      <c r="C18" s="83"/>
      <c r="D18" s="84"/>
      <c r="E18" s="86"/>
      <c r="F18" s="386" t="s">
        <v>93</v>
      </c>
      <c r="G18" s="387"/>
      <c r="H18" s="387"/>
      <c r="I18" s="388"/>
      <c r="J18" s="13"/>
    </row>
    <row r="19" spans="1:11" ht="22.5" hidden="1" customHeight="1" x14ac:dyDescent="0.4">
      <c r="A19" s="94" t="s">
        <v>128</v>
      </c>
      <c r="B19" s="85"/>
      <c r="C19" s="83"/>
      <c r="D19" s="84"/>
      <c r="E19" s="86"/>
      <c r="F19" s="87" t="s">
        <v>94</v>
      </c>
      <c r="G19" s="88" t="s">
        <v>95</v>
      </c>
      <c r="H19" s="32" t="s">
        <v>96</v>
      </c>
      <c r="I19" s="32" t="s">
        <v>97</v>
      </c>
      <c r="J19" s="13"/>
    </row>
    <row r="20" spans="1:11" ht="22.5" hidden="1" customHeight="1" x14ac:dyDescent="0.4">
      <c r="A20" s="97" t="s">
        <v>130</v>
      </c>
      <c r="B20" s="132"/>
      <c r="C20" s="89"/>
      <c r="D20" s="90"/>
      <c r="E20" s="91"/>
      <c r="F20" s="92"/>
      <c r="G20" s="93"/>
      <c r="H20" s="98" t="s">
        <v>98</v>
      </c>
      <c r="I20" s="99">
        <v>0.28326000000000001</v>
      </c>
      <c r="J20" s="13"/>
    </row>
    <row r="21" spans="1:11" ht="5.25" hidden="1" customHeight="1" x14ac:dyDescent="0.4">
      <c r="A21" s="105"/>
      <c r="B21" s="131"/>
      <c r="C21" s="104"/>
      <c r="D21" s="106"/>
      <c r="E21" s="107"/>
      <c r="F21" s="108"/>
      <c r="G21" s="109"/>
      <c r="H21" s="110"/>
      <c r="I21" s="111"/>
      <c r="J21" s="13"/>
    </row>
    <row r="22" spans="1:11" ht="16.5" hidden="1" customHeight="1" x14ac:dyDescent="0.4">
      <c r="A22" s="70"/>
      <c r="B22" s="70"/>
      <c r="C22" s="70"/>
      <c r="D22" s="70"/>
      <c r="E22" s="70"/>
      <c r="F22" s="70"/>
      <c r="G22" s="70"/>
      <c r="H22" s="70"/>
      <c r="I22" s="70"/>
      <c r="J22" s="13"/>
    </row>
    <row r="23" spans="1:11" ht="15" customHeight="1" x14ac:dyDescent="0.25">
      <c r="A23" s="381" t="s">
        <v>42</v>
      </c>
      <c r="B23" s="381" t="s">
        <v>187</v>
      </c>
      <c r="C23" s="381" t="s">
        <v>55</v>
      </c>
      <c r="D23" s="381" t="s">
        <v>56</v>
      </c>
      <c r="E23" s="381" t="s">
        <v>46</v>
      </c>
      <c r="F23" s="381" t="s">
        <v>58</v>
      </c>
      <c r="G23" s="401" t="s">
        <v>59</v>
      </c>
      <c r="H23" s="402"/>
      <c r="I23" s="381" t="s">
        <v>60</v>
      </c>
      <c r="J23" s="13"/>
    </row>
    <row r="24" spans="1:11" ht="15" customHeight="1" x14ac:dyDescent="0.25">
      <c r="A24" s="382"/>
      <c r="B24" s="382"/>
      <c r="C24" s="382"/>
      <c r="D24" s="382"/>
      <c r="E24" s="382"/>
      <c r="F24" s="382"/>
      <c r="G24" s="112" t="s">
        <v>61</v>
      </c>
      <c r="H24" s="112" t="s">
        <v>62</v>
      </c>
      <c r="I24" s="382"/>
      <c r="J24" s="13"/>
    </row>
    <row r="25" spans="1:11" s="13" customFormat="1" ht="27.75" customHeight="1" x14ac:dyDescent="0.25">
      <c r="A25" s="128"/>
      <c r="B25" s="129"/>
      <c r="C25" s="128"/>
      <c r="D25" s="260" t="s">
        <v>107</v>
      </c>
      <c r="E25" s="127"/>
      <c r="F25" s="127"/>
      <c r="G25" s="127"/>
      <c r="H25" s="127"/>
      <c r="I25" s="127"/>
      <c r="J25" s="45"/>
    </row>
    <row r="26" spans="1:11" s="13" customFormat="1" ht="17.25" customHeight="1" x14ac:dyDescent="0.25">
      <c r="A26" s="261">
        <v>1</v>
      </c>
      <c r="B26" s="261"/>
      <c r="C26" s="261"/>
      <c r="D26" s="262" t="s">
        <v>63</v>
      </c>
      <c r="E26" s="263"/>
      <c r="F26" s="263"/>
      <c r="G26" s="263"/>
      <c r="H26" s="263"/>
      <c r="I26" s="263"/>
      <c r="J26" s="45"/>
    </row>
    <row r="27" spans="1:11" s="13" customFormat="1" ht="99.75" customHeight="1" x14ac:dyDescent="0.25">
      <c r="A27" s="261" t="s">
        <v>188</v>
      </c>
      <c r="B27" s="251" t="s">
        <v>72</v>
      </c>
      <c r="C27" s="251" t="s">
        <v>203</v>
      </c>
      <c r="D27" s="264" t="s">
        <v>216</v>
      </c>
      <c r="E27" s="265" t="s">
        <v>156</v>
      </c>
      <c r="F27" s="265">
        <v>1</v>
      </c>
      <c r="G27" s="265">
        <v>1224.69</v>
      </c>
      <c r="H27" s="265">
        <f>ROUND(G27*(1+$I$10),2)</f>
        <v>1521.43</v>
      </c>
      <c r="I27" s="265">
        <f>ROUND(F27*H27,2)</f>
        <v>1521.43</v>
      </c>
      <c r="J27" s="45"/>
    </row>
    <row r="28" spans="1:11" s="13" customFormat="1" ht="36.75" customHeight="1" x14ac:dyDescent="0.25">
      <c r="A28" s="261" t="s">
        <v>189</v>
      </c>
      <c r="B28" s="251" t="s">
        <v>72</v>
      </c>
      <c r="C28" s="251" t="s">
        <v>240</v>
      </c>
      <c r="D28" s="264" t="s">
        <v>241</v>
      </c>
      <c r="E28" s="265" t="s">
        <v>156</v>
      </c>
      <c r="F28" s="265">
        <v>1</v>
      </c>
      <c r="G28" s="265">
        <v>2247.69</v>
      </c>
      <c r="H28" s="265">
        <f t="shared" ref="H28:H30" si="0">ROUND(G28*(1+$I$10),2)</f>
        <v>2792.31</v>
      </c>
      <c r="I28" s="265">
        <f>F28*H28</f>
        <v>2792.31</v>
      </c>
      <c r="J28" s="45"/>
    </row>
    <row r="29" spans="1:11" s="13" customFormat="1" ht="36.75" customHeight="1" x14ac:dyDescent="0.25">
      <c r="A29" s="261" t="s">
        <v>233</v>
      </c>
      <c r="B29" s="251" t="s">
        <v>72</v>
      </c>
      <c r="C29" s="251" t="s">
        <v>235</v>
      </c>
      <c r="D29" s="264" t="s">
        <v>236</v>
      </c>
      <c r="E29" s="265" t="s">
        <v>237</v>
      </c>
      <c r="F29" s="265">
        <v>3</v>
      </c>
      <c r="G29" s="265">
        <v>908.98</v>
      </c>
      <c r="H29" s="265">
        <f t="shared" si="0"/>
        <v>1129.23</v>
      </c>
      <c r="I29" s="265">
        <f t="shared" ref="I29:I30" si="1">F29*H29</f>
        <v>3387.69</v>
      </c>
      <c r="J29" s="45"/>
    </row>
    <row r="30" spans="1:11" s="13" customFormat="1" ht="36.75" customHeight="1" x14ac:dyDescent="0.25">
      <c r="A30" s="261" t="s">
        <v>234</v>
      </c>
      <c r="B30" s="251" t="s">
        <v>72</v>
      </c>
      <c r="C30" s="251" t="s">
        <v>238</v>
      </c>
      <c r="D30" s="264" t="s">
        <v>239</v>
      </c>
      <c r="E30" s="265" t="s">
        <v>237</v>
      </c>
      <c r="F30" s="265">
        <v>3</v>
      </c>
      <c r="G30" s="265">
        <v>456.86</v>
      </c>
      <c r="H30" s="265">
        <f t="shared" si="0"/>
        <v>567.55999999999995</v>
      </c>
      <c r="I30" s="265">
        <f t="shared" si="1"/>
        <v>1702.6799999999998</v>
      </c>
      <c r="J30" s="45"/>
    </row>
    <row r="31" spans="1:11" s="73" customFormat="1" ht="15" x14ac:dyDescent="0.25">
      <c r="A31" s="366" t="s">
        <v>105</v>
      </c>
      <c r="B31" s="367"/>
      <c r="C31" s="367"/>
      <c r="D31" s="368"/>
      <c r="E31" s="267"/>
      <c r="F31" s="267"/>
      <c r="G31" s="267"/>
      <c r="H31" s="267">
        <f t="shared" ref="H31:H36" si="2">ROUND(G31*(1+$I$10),2)</f>
        <v>0</v>
      </c>
      <c r="I31" s="263">
        <f>SUM(I27:I30)</f>
        <v>9404.11</v>
      </c>
      <c r="J31" s="72"/>
      <c r="K31" s="71"/>
    </row>
    <row r="32" spans="1:11" ht="13.8" x14ac:dyDescent="0.25">
      <c r="A32" s="282">
        <v>2</v>
      </c>
      <c r="B32" s="268"/>
      <c r="C32" s="268"/>
      <c r="D32" s="269" t="s">
        <v>1</v>
      </c>
      <c r="E32" s="267"/>
      <c r="F32" s="267"/>
      <c r="G32" s="267"/>
      <c r="H32" s="267">
        <f t="shared" si="2"/>
        <v>0</v>
      </c>
      <c r="I32" s="267">
        <f t="shared" ref="I32:I53" si="3">ROUND(H32*F32,2)</f>
        <v>0</v>
      </c>
      <c r="J32" s="45"/>
      <c r="K32" s="71"/>
    </row>
    <row r="33" spans="1:11" ht="26.4" x14ac:dyDescent="0.25">
      <c r="A33" s="251" t="s">
        <v>101</v>
      </c>
      <c r="B33" s="251" t="s">
        <v>72</v>
      </c>
      <c r="C33" s="251" t="s">
        <v>204</v>
      </c>
      <c r="D33" s="270" t="s">
        <v>217</v>
      </c>
      <c r="E33" s="265" t="s">
        <v>2</v>
      </c>
      <c r="F33" s="265">
        <f>'MEMÓRIA DE CÁLCULO'!G48</f>
        <v>765</v>
      </c>
      <c r="G33" s="265">
        <v>4.49</v>
      </c>
      <c r="H33" s="265">
        <f t="shared" si="2"/>
        <v>5.58</v>
      </c>
      <c r="I33" s="265">
        <f t="shared" si="3"/>
        <v>4268.7</v>
      </c>
      <c r="J33" s="45"/>
      <c r="K33" s="71"/>
    </row>
    <row r="34" spans="1:11" ht="26.4" x14ac:dyDescent="0.25">
      <c r="A34" s="251" t="s">
        <v>102</v>
      </c>
      <c r="B34" s="251" t="s">
        <v>72</v>
      </c>
      <c r="C34" s="251" t="s">
        <v>205</v>
      </c>
      <c r="D34" s="270" t="s">
        <v>218</v>
      </c>
      <c r="E34" s="273" t="s">
        <v>57</v>
      </c>
      <c r="F34" s="265">
        <f>'MEMÓRIA DE CÁLCULO'!I56</f>
        <v>3825</v>
      </c>
      <c r="G34" s="265">
        <v>2.0299999999999998</v>
      </c>
      <c r="H34" s="265">
        <f t="shared" ref="H34" si="4">ROUND(G34*(1+$I$10),2)</f>
        <v>2.52</v>
      </c>
      <c r="I34" s="265">
        <f t="shared" ref="I34" si="5">ROUND(H34*F34,2)</f>
        <v>9639</v>
      </c>
      <c r="J34" s="45"/>
      <c r="K34" s="71"/>
    </row>
    <row r="35" spans="1:11" ht="13.8" x14ac:dyDescent="0.25">
      <c r="A35" s="251" t="s">
        <v>103</v>
      </c>
      <c r="B35" s="251" t="s">
        <v>72</v>
      </c>
      <c r="C35" s="251" t="s">
        <v>206</v>
      </c>
      <c r="D35" s="266" t="s">
        <v>219</v>
      </c>
      <c r="E35" s="265" t="s">
        <v>0</v>
      </c>
      <c r="F35" s="265">
        <f>'MEMÓRIA DE CÁLCULO'!F64:G64</f>
        <v>5100</v>
      </c>
      <c r="G35" s="265">
        <v>1.22</v>
      </c>
      <c r="H35" s="265">
        <f t="shared" si="2"/>
        <v>1.52</v>
      </c>
      <c r="I35" s="265">
        <f t="shared" si="3"/>
        <v>7752</v>
      </c>
      <c r="J35" s="45"/>
      <c r="K35" s="71"/>
    </row>
    <row r="36" spans="1:11" ht="74.25" customHeight="1" x14ac:dyDescent="0.25">
      <c r="A36" s="251" t="s">
        <v>104</v>
      </c>
      <c r="B36" s="251" t="s">
        <v>72</v>
      </c>
      <c r="C36" s="271" t="s">
        <v>207</v>
      </c>
      <c r="D36" s="276" t="s">
        <v>220</v>
      </c>
      <c r="E36" s="273" t="s">
        <v>2</v>
      </c>
      <c r="F36" s="265">
        <f>'MEMÓRIA DE CÁLCULO'!G72</f>
        <v>765</v>
      </c>
      <c r="G36" s="265">
        <v>21.45</v>
      </c>
      <c r="H36" s="265">
        <f t="shared" si="2"/>
        <v>26.65</v>
      </c>
      <c r="I36" s="265">
        <f>ROUND(H36*F36,2)</f>
        <v>20387.25</v>
      </c>
      <c r="J36" s="45"/>
      <c r="K36" s="71"/>
    </row>
    <row r="37" spans="1:11" ht="21.75" customHeight="1" x14ac:dyDescent="0.25">
      <c r="A37" s="251" t="s">
        <v>148</v>
      </c>
      <c r="B37" s="251"/>
      <c r="C37" s="271"/>
      <c r="D37" s="272" t="s">
        <v>151</v>
      </c>
      <c r="E37" s="273" t="s">
        <v>2</v>
      </c>
      <c r="F37" s="265">
        <f>'MEMÓRIA DE CÁLCULO'!G101</f>
        <v>765</v>
      </c>
      <c r="G37" s="383" t="s">
        <v>152</v>
      </c>
      <c r="H37" s="384"/>
      <c r="I37" s="385"/>
      <c r="J37" s="45"/>
      <c r="K37" s="71"/>
    </row>
    <row r="38" spans="1:11" ht="27.75" customHeight="1" x14ac:dyDescent="0.25">
      <c r="A38" s="251" t="s">
        <v>190</v>
      </c>
      <c r="B38" s="251" t="s">
        <v>72</v>
      </c>
      <c r="C38" s="251" t="s">
        <v>208</v>
      </c>
      <c r="D38" s="270" t="s">
        <v>221</v>
      </c>
      <c r="E38" s="273" t="s">
        <v>57</v>
      </c>
      <c r="F38" s="265">
        <f>'MEMÓRIA DE CÁLCULO'!I109</f>
        <v>7650</v>
      </c>
      <c r="G38" s="265">
        <v>2.16</v>
      </c>
      <c r="H38" s="265">
        <f>ROUND(G38*(1+$I$10),2)</f>
        <v>2.68</v>
      </c>
      <c r="I38" s="265">
        <f>ROUND(H38*F38,2)</f>
        <v>20502</v>
      </c>
      <c r="J38" s="45"/>
      <c r="K38" s="71"/>
    </row>
    <row r="39" spans="1:11" ht="13.8" x14ac:dyDescent="0.25">
      <c r="A39" s="366" t="s">
        <v>105</v>
      </c>
      <c r="B39" s="367"/>
      <c r="C39" s="367"/>
      <c r="D39" s="368"/>
      <c r="E39" s="265"/>
      <c r="F39" s="265"/>
      <c r="G39" s="265"/>
      <c r="H39" s="265">
        <f t="shared" ref="H39:H55" si="6">ROUND(G39*(1+$I$10),2)</f>
        <v>0</v>
      </c>
      <c r="I39" s="275">
        <f>SUM(I33:I38)</f>
        <v>62548.95</v>
      </c>
      <c r="J39" s="45"/>
      <c r="K39" s="71"/>
    </row>
    <row r="40" spans="1:11" ht="22.5" customHeight="1" x14ac:dyDescent="0.25">
      <c r="A40" s="357" t="s">
        <v>4</v>
      </c>
      <c r="B40" s="358"/>
      <c r="C40" s="358"/>
      <c r="D40" s="358"/>
      <c r="E40" s="358"/>
      <c r="F40" s="358"/>
      <c r="G40" s="358"/>
      <c r="H40" s="358"/>
      <c r="I40" s="359"/>
      <c r="J40" s="45"/>
      <c r="K40" s="71"/>
    </row>
    <row r="41" spans="1:11" ht="13.8" x14ac:dyDescent="0.25">
      <c r="A41" s="282">
        <v>3</v>
      </c>
      <c r="B41" s="250"/>
      <c r="C41" s="268"/>
      <c r="D41" s="269" t="s">
        <v>66</v>
      </c>
      <c r="E41" s="267"/>
      <c r="F41" s="267"/>
      <c r="G41" s="267"/>
      <c r="H41" s="267">
        <f t="shared" si="6"/>
        <v>0</v>
      </c>
      <c r="I41" s="267">
        <f t="shared" si="3"/>
        <v>0</v>
      </c>
      <c r="J41" s="45"/>
      <c r="K41" s="71"/>
    </row>
    <row r="42" spans="1:11" ht="30" customHeight="1" x14ac:dyDescent="0.25">
      <c r="A42" s="278" t="s">
        <v>5</v>
      </c>
      <c r="B42" s="279" t="s">
        <v>72</v>
      </c>
      <c r="C42" s="279" t="s">
        <v>209</v>
      </c>
      <c r="D42" s="280" t="s">
        <v>215</v>
      </c>
      <c r="E42" s="281" t="s">
        <v>0</v>
      </c>
      <c r="F42" s="281">
        <f>'MEMÓRIA DE CÁLCULO'!F117:G117</f>
        <v>5100</v>
      </c>
      <c r="G42" s="281">
        <v>3.92</v>
      </c>
      <c r="H42" s="281">
        <f>ROUND(G42*(1+$I$10),2)</f>
        <v>4.87</v>
      </c>
      <c r="I42" s="281">
        <f>ROUND(H42*F42,2)</f>
        <v>24837</v>
      </c>
      <c r="J42" s="45"/>
      <c r="K42" s="71"/>
    </row>
    <row r="43" spans="1:11" ht="26.4" x14ac:dyDescent="0.25">
      <c r="A43" s="268" t="s">
        <v>6</v>
      </c>
      <c r="B43" s="279" t="s">
        <v>72</v>
      </c>
      <c r="C43" s="251" t="s">
        <v>210</v>
      </c>
      <c r="D43" s="270" t="s">
        <v>198</v>
      </c>
      <c r="E43" s="265" t="s">
        <v>67</v>
      </c>
      <c r="F43" s="265">
        <f>'MEMÓRIA DE CÁLCULO'!I125</f>
        <v>3310.9199999999996</v>
      </c>
      <c r="G43" s="265">
        <v>0.81</v>
      </c>
      <c r="H43" s="265">
        <f>ROUND(G43*(1+$I$10),2)</f>
        <v>1.01</v>
      </c>
      <c r="I43" s="265">
        <f>ROUND(H43*F43,2)</f>
        <v>3344.03</v>
      </c>
      <c r="J43" s="45"/>
      <c r="K43" s="71"/>
    </row>
    <row r="44" spans="1:11" ht="13.8" x14ac:dyDescent="0.25">
      <c r="A44" s="366" t="s">
        <v>105</v>
      </c>
      <c r="B44" s="367"/>
      <c r="C44" s="367"/>
      <c r="D44" s="368"/>
      <c r="E44" s="265"/>
      <c r="F44" s="265"/>
      <c r="G44" s="265"/>
      <c r="H44" s="265">
        <f>ROUND(G44*(1+$I$10),2)</f>
        <v>0</v>
      </c>
      <c r="I44" s="275">
        <f>SUM(I42:I43)</f>
        <v>28181.03</v>
      </c>
      <c r="J44" s="45"/>
      <c r="K44" s="71"/>
    </row>
    <row r="45" spans="1:11" ht="13.8" x14ac:dyDescent="0.25">
      <c r="A45" s="282">
        <v>4</v>
      </c>
      <c r="B45" s="250"/>
      <c r="C45" s="268"/>
      <c r="D45" s="269" t="s">
        <v>68</v>
      </c>
      <c r="E45" s="267"/>
      <c r="F45" s="267"/>
      <c r="G45" s="267"/>
      <c r="H45" s="267">
        <f t="shared" si="6"/>
        <v>0</v>
      </c>
      <c r="I45" s="267">
        <f t="shared" si="3"/>
        <v>0</v>
      </c>
      <c r="J45" s="45"/>
      <c r="K45" s="71"/>
    </row>
    <row r="46" spans="1:11" ht="45.75" customHeight="1" x14ac:dyDescent="0.25">
      <c r="A46" s="274" t="s">
        <v>7</v>
      </c>
      <c r="B46" s="251" t="s">
        <v>72</v>
      </c>
      <c r="C46" s="251" t="s">
        <v>211</v>
      </c>
      <c r="D46" s="280" t="s">
        <v>212</v>
      </c>
      <c r="E46" s="265" t="s">
        <v>0</v>
      </c>
      <c r="F46" s="265">
        <f>'MEMÓRIA DE CÁLCULO'!F133:G133</f>
        <v>4590</v>
      </c>
      <c r="G46" s="265">
        <v>2.2999999999999998</v>
      </c>
      <c r="H46" s="265">
        <f>ROUND(G46*(1+$I$10),2)</f>
        <v>2.86</v>
      </c>
      <c r="I46" s="265">
        <f>ROUND(H46*F46,2)</f>
        <v>13127.4</v>
      </c>
      <c r="J46" s="45"/>
      <c r="K46" s="71"/>
    </row>
    <row r="47" spans="1:11" ht="28.5" customHeight="1" x14ac:dyDescent="0.25">
      <c r="A47" s="274" t="s">
        <v>8</v>
      </c>
      <c r="B47" s="251" t="s">
        <v>72</v>
      </c>
      <c r="C47" s="251" t="s">
        <v>213</v>
      </c>
      <c r="D47" s="270" t="s">
        <v>214</v>
      </c>
      <c r="E47" s="265" t="s">
        <v>67</v>
      </c>
      <c r="F47" s="265">
        <f>'MEMÓRIA DE CÁLCULO'!I141</f>
        <v>1241.595</v>
      </c>
      <c r="G47" s="265">
        <v>0.81</v>
      </c>
      <c r="H47" s="265">
        <f>ROUND(G47*(1+$I$10),2)</f>
        <v>1.01</v>
      </c>
      <c r="I47" s="265">
        <f>ROUND(H47*F47,2)</f>
        <v>1254.01</v>
      </c>
      <c r="J47" s="45"/>
      <c r="K47" s="71"/>
    </row>
    <row r="48" spans="1:11" ht="13.8" x14ac:dyDescent="0.25">
      <c r="A48" s="366" t="s">
        <v>105</v>
      </c>
      <c r="B48" s="367"/>
      <c r="C48" s="367"/>
      <c r="D48" s="368"/>
      <c r="E48" s="265"/>
      <c r="F48" s="265"/>
      <c r="G48" s="265"/>
      <c r="H48" s="265">
        <f t="shared" si="6"/>
        <v>0</v>
      </c>
      <c r="I48" s="275">
        <f>SUM(I46:I47)</f>
        <v>14381.41</v>
      </c>
      <c r="J48" s="45"/>
      <c r="K48" s="71"/>
    </row>
    <row r="49" spans="1:11" ht="21.75" customHeight="1" x14ac:dyDescent="0.25">
      <c r="A49" s="261">
        <v>5</v>
      </c>
      <c r="B49" s="274"/>
      <c r="C49" s="274"/>
      <c r="D49" s="262" t="s">
        <v>69</v>
      </c>
      <c r="E49" s="265"/>
      <c r="F49" s="265"/>
      <c r="G49" s="265"/>
      <c r="H49" s="265">
        <f t="shared" si="6"/>
        <v>0</v>
      </c>
      <c r="I49" s="265">
        <f t="shared" si="3"/>
        <v>0</v>
      </c>
      <c r="J49" s="45"/>
      <c r="K49" s="71"/>
    </row>
    <row r="50" spans="1:11" ht="65.25" customHeight="1" x14ac:dyDescent="0.25">
      <c r="A50" s="274" t="s">
        <v>9</v>
      </c>
      <c r="B50" s="251" t="s">
        <v>124</v>
      </c>
      <c r="C50" s="251">
        <v>95996</v>
      </c>
      <c r="D50" s="270" t="s">
        <v>222</v>
      </c>
      <c r="E50" s="265" t="s">
        <v>2</v>
      </c>
      <c r="F50" s="265">
        <f>'MEMÓRIA DE CÁLCULO'!G149</f>
        <v>137.69999999999999</v>
      </c>
      <c r="G50" s="265">
        <v>1489.67</v>
      </c>
      <c r="H50" s="265">
        <f>ROUND(G50*(1+$I$10),2)</f>
        <v>1850.62</v>
      </c>
      <c r="I50" s="265">
        <f>ROUND(H50*F50,2)</f>
        <v>254830.37</v>
      </c>
      <c r="J50" s="45"/>
      <c r="K50" s="71"/>
    </row>
    <row r="51" spans="1:11" ht="39" customHeight="1" x14ac:dyDescent="0.25">
      <c r="A51" s="274" t="s">
        <v>10</v>
      </c>
      <c r="B51" s="251" t="s">
        <v>72</v>
      </c>
      <c r="C51" s="251" t="s">
        <v>230</v>
      </c>
      <c r="D51" s="270" t="s">
        <v>231</v>
      </c>
      <c r="E51" s="265" t="s">
        <v>57</v>
      </c>
      <c r="F51" s="265">
        <f>'MEMÓRIA DE CÁLCULO'!I158</f>
        <v>6499.44</v>
      </c>
      <c r="G51" s="265">
        <v>2.09</v>
      </c>
      <c r="H51" s="265">
        <f>ROUND(G51*(1+$I$10),2)</f>
        <v>2.6</v>
      </c>
      <c r="I51" s="265">
        <f>ROUND(H51*F51,2)</f>
        <v>16898.54</v>
      </c>
      <c r="J51" s="45"/>
      <c r="K51" s="71"/>
    </row>
    <row r="52" spans="1:11" ht="13.8" x14ac:dyDescent="0.25">
      <c r="A52" s="268"/>
      <c r="B52" s="268"/>
      <c r="C52" s="268"/>
      <c r="D52" s="335" t="s">
        <v>105</v>
      </c>
      <c r="E52" s="267"/>
      <c r="F52" s="267"/>
      <c r="G52" s="267"/>
      <c r="H52" s="267">
        <f t="shared" si="6"/>
        <v>0</v>
      </c>
      <c r="I52" s="263">
        <f>SUM(I50:I51)</f>
        <v>271728.90999999997</v>
      </c>
      <c r="J52" s="45"/>
      <c r="K52" s="71"/>
    </row>
    <row r="53" spans="1:11" ht="13.8" x14ac:dyDescent="0.25">
      <c r="A53" s="282">
        <v>6</v>
      </c>
      <c r="B53" s="268"/>
      <c r="C53" s="282" t="s">
        <v>89</v>
      </c>
      <c r="D53" s="277" t="s">
        <v>90</v>
      </c>
      <c r="E53" s="267"/>
      <c r="F53" s="267" t="s">
        <v>287</v>
      </c>
      <c r="G53" s="267"/>
      <c r="H53" s="267">
        <f t="shared" si="6"/>
        <v>0</v>
      </c>
      <c r="I53" s="267" t="e">
        <f t="shared" si="3"/>
        <v>#VALUE!</v>
      </c>
      <c r="J53" s="45"/>
      <c r="K53" s="71"/>
    </row>
    <row r="54" spans="1:11" ht="43.5" customHeight="1" x14ac:dyDescent="0.25">
      <c r="A54" s="251" t="s">
        <v>70</v>
      </c>
      <c r="B54" s="251" t="s">
        <v>72</v>
      </c>
      <c r="C54" s="251" t="s">
        <v>223</v>
      </c>
      <c r="D54" s="264" t="s">
        <v>224</v>
      </c>
      <c r="E54" s="265" t="s">
        <v>45</v>
      </c>
      <c r="F54" s="265">
        <f>'MEMÓRIA DE CÁLCULO'!F167</f>
        <v>0</v>
      </c>
      <c r="G54" s="265">
        <v>40.590000000000003</v>
      </c>
      <c r="H54" s="265">
        <f>ROUND(G54*(1+$I$10),2)</f>
        <v>50.42</v>
      </c>
      <c r="I54" s="265">
        <f>ROUND(H54*F54,2)</f>
        <v>0</v>
      </c>
      <c r="J54" s="45"/>
      <c r="K54" s="71"/>
    </row>
    <row r="55" spans="1:11" ht="13.8" x14ac:dyDescent="0.25">
      <c r="A55" s="366" t="s">
        <v>105</v>
      </c>
      <c r="B55" s="367"/>
      <c r="C55" s="367"/>
      <c r="D55" s="368"/>
      <c r="E55" s="267"/>
      <c r="F55" s="267"/>
      <c r="G55" s="267"/>
      <c r="H55" s="267">
        <f t="shared" si="6"/>
        <v>0</v>
      </c>
      <c r="I55" s="263">
        <f>SUM(I54)</f>
        <v>0</v>
      </c>
      <c r="J55" s="45"/>
      <c r="K55" s="71"/>
    </row>
    <row r="56" spans="1:11" ht="15" customHeight="1" x14ac:dyDescent="0.25">
      <c r="A56" s="363"/>
      <c r="B56" s="364"/>
      <c r="C56" s="364"/>
      <c r="D56" s="364"/>
      <c r="E56" s="364"/>
      <c r="F56" s="364"/>
      <c r="G56" s="364"/>
      <c r="H56" s="364"/>
      <c r="I56" s="365"/>
      <c r="J56" s="45"/>
      <c r="K56" s="71"/>
    </row>
    <row r="57" spans="1:11" ht="15" hidden="1" customHeight="1" thickBot="1" x14ac:dyDescent="0.3">
      <c r="A57" s="360"/>
      <c r="B57" s="361"/>
      <c r="C57" s="361"/>
      <c r="D57" s="361"/>
      <c r="E57" s="361"/>
      <c r="F57" s="361"/>
      <c r="G57" s="361"/>
      <c r="H57" s="361"/>
      <c r="I57" s="362"/>
      <c r="J57" s="13"/>
      <c r="K57" s="71"/>
    </row>
    <row r="58" spans="1:11" s="73" customFormat="1" ht="25.5" customHeight="1" x14ac:dyDescent="0.25">
      <c r="A58" s="292" t="s">
        <v>71</v>
      </c>
      <c r="B58" s="293"/>
      <c r="C58" s="293"/>
      <c r="D58" s="293"/>
      <c r="E58" s="294"/>
      <c r="F58" s="295"/>
      <c r="G58" s="295"/>
      <c r="H58" s="296"/>
      <c r="I58" s="297">
        <f>I55+I52+I48+I44+I39+I31</f>
        <v>386244.41</v>
      </c>
      <c r="J58" s="72"/>
    </row>
    <row r="60" spans="1:11" x14ac:dyDescent="0.25">
      <c r="A60" s="79"/>
      <c r="B60" s="79"/>
      <c r="E60" s="80"/>
    </row>
    <row r="61" spans="1:11" x14ac:dyDescent="0.25">
      <c r="A61" s="79"/>
      <c r="B61" s="79"/>
    </row>
    <row r="62" spans="1:11" x14ac:dyDescent="0.25">
      <c r="A62" s="79"/>
      <c r="B62" s="217"/>
      <c r="C62" s="217"/>
      <c r="D62" s="216"/>
      <c r="E62" s="217"/>
    </row>
    <row r="63" spans="1:11" x14ac:dyDescent="0.25">
      <c r="A63" s="79"/>
      <c r="B63" s="369"/>
      <c r="C63" s="369"/>
      <c r="D63" s="369"/>
      <c r="E63" s="217"/>
    </row>
    <row r="64" spans="1:11" x14ac:dyDescent="0.25">
      <c r="A64" s="79"/>
      <c r="B64" s="79"/>
    </row>
    <row r="65" spans="1:2" x14ac:dyDescent="0.25">
      <c r="A65" s="79"/>
      <c r="B65" s="79"/>
    </row>
    <row r="66" spans="1:2" x14ac:dyDescent="0.25">
      <c r="A66" s="79"/>
      <c r="B66" s="79"/>
    </row>
    <row r="67" spans="1:2" x14ac:dyDescent="0.25">
      <c r="A67" s="79"/>
      <c r="B67" s="79"/>
    </row>
    <row r="68" spans="1:2" x14ac:dyDescent="0.25">
      <c r="A68" s="79"/>
      <c r="B68" s="79"/>
    </row>
  </sheetData>
  <dataConsolidate/>
  <mergeCells count="31">
    <mergeCell ref="G23:H23"/>
    <mergeCell ref="I23:I24"/>
    <mergeCell ref="D23:D24"/>
    <mergeCell ref="E23:E24"/>
    <mergeCell ref="F23:F24"/>
    <mergeCell ref="A1:I3"/>
    <mergeCell ref="A5:I5"/>
    <mergeCell ref="A12:I12"/>
    <mergeCell ref="A14:I14"/>
    <mergeCell ref="A16:F16"/>
    <mergeCell ref="B63:D63"/>
    <mergeCell ref="A6:E6"/>
    <mergeCell ref="F6:I6"/>
    <mergeCell ref="A8:E8"/>
    <mergeCell ref="A9:E9"/>
    <mergeCell ref="A10:E10"/>
    <mergeCell ref="F8:I8"/>
    <mergeCell ref="G7:H7"/>
    <mergeCell ref="B23:B24"/>
    <mergeCell ref="G37:I37"/>
    <mergeCell ref="A48:D48"/>
    <mergeCell ref="A44:D44"/>
    <mergeCell ref="A39:D39"/>
    <mergeCell ref="F18:I18"/>
    <mergeCell ref="A23:A24"/>
    <mergeCell ref="C23:C24"/>
    <mergeCell ref="A40:I40"/>
    <mergeCell ref="A57:I57"/>
    <mergeCell ref="A56:I56"/>
    <mergeCell ref="A31:D31"/>
    <mergeCell ref="A55:D55"/>
  </mergeCells>
  <phoneticPr fontId="2" type="noConversion"/>
  <printOptions horizontalCentered="1"/>
  <pageMargins left="0.39370078740157483" right="0.35433070866141736" top="0.93" bottom="0.47244094488188981" header="0.31496062992125984" footer="0.27559055118110237"/>
  <pageSetup paperSize="9" scale="83" fitToHeight="0" orientation="landscape" r:id="rId1"/>
  <headerFooter alignWithMargins="0">
    <oddFooter>Página &amp;P de &amp;N</oddFooter>
  </headerFooter>
  <rowBreaks count="2" manualBreakCount="2">
    <brk id="35" max="8" man="1"/>
    <brk id="4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B61" zoomScale="280" zoomScaleNormal="100" zoomScaleSheetLayoutView="280" workbookViewId="0"/>
  </sheetViews>
  <sheetFormatPr defaultRowHeight="13.2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showGridLines="0" showZeros="0" view="pageBreakPreview" topLeftCell="A30" zoomScale="130" zoomScaleSheetLayoutView="130" workbookViewId="0">
      <selection activeCell="F44" sqref="F44:F45"/>
    </sheetView>
  </sheetViews>
  <sheetFormatPr defaultColWidth="9.109375" defaultRowHeight="13.8" x14ac:dyDescent="0.25"/>
  <cols>
    <col min="1" max="1" width="13" style="58" customWidth="1"/>
    <col min="2" max="2" width="28.44140625" style="58" customWidth="1"/>
    <col min="3" max="3" width="16" style="61" customWidth="1"/>
    <col min="4" max="4" width="9.88671875" style="61" customWidth="1"/>
    <col min="5" max="5" width="13.33203125" style="61" customWidth="1"/>
    <col min="6" max="6" width="16.109375" style="61" customWidth="1"/>
    <col min="7" max="8" width="21.33203125" style="61" customWidth="1"/>
    <col min="9" max="9" width="14.88671875" style="61" customWidth="1"/>
    <col min="10" max="10" width="14.109375" style="58" customWidth="1"/>
    <col min="11" max="16384" width="9.109375" style="58"/>
  </cols>
  <sheetData>
    <row r="1" spans="1:9" customFormat="1" ht="62.25" customHeight="1" x14ac:dyDescent="0.25">
      <c r="A1" s="425"/>
      <c r="B1" s="425"/>
      <c r="C1" s="425"/>
      <c r="D1" s="425"/>
      <c r="E1" s="425"/>
      <c r="F1" s="425"/>
      <c r="G1" s="425"/>
      <c r="H1" s="425"/>
      <c r="I1" s="425"/>
    </row>
    <row r="2" spans="1:9" customFormat="1" ht="15" x14ac:dyDescent="0.25">
      <c r="A2" s="426" t="s">
        <v>99</v>
      </c>
      <c r="B2" s="426"/>
      <c r="C2" s="426"/>
      <c r="D2" s="426"/>
      <c r="E2" s="426"/>
      <c r="F2" s="426"/>
      <c r="G2" s="426"/>
      <c r="H2" s="426"/>
      <c r="I2" s="426"/>
    </row>
    <row r="3" spans="1:9" customFormat="1" ht="15" x14ac:dyDescent="0.25">
      <c r="A3" s="14" t="s">
        <v>200</v>
      </c>
      <c r="C3" s="64"/>
      <c r="D3" s="64"/>
      <c r="E3" s="64"/>
      <c r="F3" s="64"/>
      <c r="G3" s="64"/>
      <c r="H3" s="64"/>
      <c r="I3" s="64"/>
    </row>
    <row r="4" spans="1:9" customFormat="1" ht="15" x14ac:dyDescent="0.25">
      <c r="A4" s="426" t="s">
        <v>201</v>
      </c>
      <c r="B4" s="426"/>
      <c r="C4" s="426"/>
      <c r="D4" s="64"/>
      <c r="E4" s="64"/>
      <c r="F4" s="64"/>
      <c r="G4" s="64"/>
      <c r="H4" s="64"/>
      <c r="I4" s="64"/>
    </row>
    <row r="5" spans="1:9" customFormat="1" ht="15" x14ac:dyDescent="0.25">
      <c r="A5" s="142" t="s">
        <v>202</v>
      </c>
      <c r="C5" s="64"/>
      <c r="D5" s="64"/>
      <c r="E5" s="64"/>
      <c r="F5" s="64"/>
      <c r="G5" s="64"/>
      <c r="H5" s="64"/>
      <c r="I5" s="64"/>
    </row>
    <row r="6" spans="1:9" customFormat="1" ht="15" x14ac:dyDescent="0.25">
      <c r="A6" s="29" t="s">
        <v>106</v>
      </c>
      <c r="C6" s="64"/>
      <c r="D6" s="64"/>
      <c r="E6" s="64"/>
      <c r="F6" s="64"/>
      <c r="G6" s="64"/>
      <c r="H6" s="64"/>
      <c r="I6" s="64"/>
    </row>
    <row r="7" spans="1:9" customFormat="1" ht="26.25" customHeight="1" x14ac:dyDescent="0.25">
      <c r="A7" s="465" t="s">
        <v>3</v>
      </c>
      <c r="B7" s="465"/>
      <c r="C7" s="465"/>
      <c r="D7" s="465"/>
      <c r="E7" s="465"/>
      <c r="F7" s="465"/>
      <c r="G7" s="465"/>
      <c r="H7" s="465"/>
      <c r="I7" s="465"/>
    </row>
    <row r="8" spans="1:9" s="46" customFormat="1" ht="15" customHeight="1" x14ac:dyDescent="0.25">
      <c r="A8" s="122" t="s">
        <v>42</v>
      </c>
      <c r="B8" s="123" t="s">
        <v>64</v>
      </c>
      <c r="C8" s="418" t="s">
        <v>32</v>
      </c>
      <c r="D8" s="474" t="s">
        <v>65</v>
      </c>
      <c r="E8" s="475"/>
      <c r="F8" s="475"/>
      <c r="G8" s="475"/>
      <c r="H8" s="475"/>
      <c r="I8" s="476"/>
    </row>
    <row r="9" spans="1:9" s="46" customFormat="1" x14ac:dyDescent="0.25">
      <c r="A9" s="122" t="s">
        <v>72</v>
      </c>
      <c r="B9" s="74" t="str">
        <f>'PLANILHA OFICIAL '!C27</f>
        <v>ED-50152</v>
      </c>
      <c r="C9" s="419"/>
      <c r="D9" s="477"/>
      <c r="E9" s="478"/>
      <c r="F9" s="478"/>
      <c r="G9" s="478"/>
      <c r="H9" s="478"/>
      <c r="I9" s="479"/>
    </row>
    <row r="10" spans="1:9" s="59" customFormat="1" ht="11.25" customHeight="1" x14ac:dyDescent="0.2">
      <c r="A10" s="459"/>
      <c r="B10" s="460"/>
      <c r="C10" s="466" t="s">
        <v>115</v>
      </c>
      <c r="D10" s="467"/>
      <c r="E10" s="467"/>
      <c r="F10" s="467"/>
      <c r="G10" s="467"/>
      <c r="H10" s="467"/>
      <c r="I10" s="468"/>
    </row>
    <row r="11" spans="1:9" s="59" customFormat="1" ht="11.25" customHeight="1" x14ac:dyDescent="0.2">
      <c r="A11" s="461"/>
      <c r="B11" s="462"/>
      <c r="C11" s="469"/>
      <c r="D11" s="470"/>
      <c r="E11" s="470"/>
      <c r="F11" s="470"/>
      <c r="G11" s="470"/>
      <c r="H11" s="470"/>
      <c r="I11" s="471"/>
    </row>
    <row r="12" spans="1:9" s="60" customFormat="1" x14ac:dyDescent="0.25">
      <c r="A12" s="403" t="s">
        <v>44</v>
      </c>
      <c r="B12" s="404"/>
      <c r="C12" s="412" t="s">
        <v>116</v>
      </c>
      <c r="D12" s="472"/>
      <c r="E12" s="472"/>
      <c r="F12" s="472"/>
      <c r="G12" s="472"/>
      <c r="H12" s="472"/>
      <c r="I12" s="413"/>
    </row>
    <row r="13" spans="1:9" s="125" customFormat="1" x14ac:dyDescent="0.25">
      <c r="A13" s="463" t="s">
        <v>114</v>
      </c>
      <c r="B13" s="464"/>
      <c r="C13" s="463">
        <v>1</v>
      </c>
      <c r="D13" s="473"/>
      <c r="E13" s="473"/>
      <c r="F13" s="473"/>
      <c r="G13" s="473"/>
      <c r="H13" s="473"/>
      <c r="I13" s="464"/>
    </row>
    <row r="14" spans="1:9" customFormat="1" ht="15" x14ac:dyDescent="0.25">
      <c r="A14" s="135"/>
      <c r="B14" s="58"/>
      <c r="C14" s="61"/>
      <c r="D14" s="61"/>
      <c r="E14" s="61"/>
      <c r="F14" s="61"/>
      <c r="G14" s="61"/>
      <c r="H14" s="61"/>
      <c r="I14" s="61"/>
    </row>
    <row r="15" spans="1:9" customFormat="1" ht="15" x14ac:dyDescent="0.25">
      <c r="A15" s="135"/>
      <c r="B15" s="58"/>
      <c r="C15" s="61"/>
      <c r="D15" s="61"/>
      <c r="E15" s="61"/>
      <c r="F15" s="61"/>
      <c r="G15" s="61"/>
      <c r="H15" s="61"/>
      <c r="I15" s="61"/>
    </row>
    <row r="16" spans="1:9" customFormat="1" x14ac:dyDescent="0.25">
      <c r="A16" s="337" t="s">
        <v>42</v>
      </c>
      <c r="B16" s="338" t="str">
        <f>'PLANILHA OFICIAL '!A28</f>
        <v>1.2</v>
      </c>
      <c r="C16" s="418" t="s">
        <v>32</v>
      </c>
      <c r="D16" s="434" t="s">
        <v>241</v>
      </c>
      <c r="E16" s="434"/>
      <c r="F16" s="434"/>
      <c r="G16" s="434"/>
      <c r="H16" s="61"/>
      <c r="I16" s="61"/>
    </row>
    <row r="17" spans="1:9" customFormat="1" ht="25.8" customHeight="1" x14ac:dyDescent="0.25">
      <c r="A17" s="337" t="s">
        <v>72</v>
      </c>
      <c r="B17" s="285" t="str">
        <f>'PLANILHA OFICIAL '!C28</f>
        <v>CO-27363</v>
      </c>
      <c r="C17" s="419"/>
      <c r="D17" s="434"/>
      <c r="E17" s="434"/>
      <c r="F17" s="434"/>
      <c r="G17" s="434"/>
      <c r="H17" s="61"/>
      <c r="I17" s="61"/>
    </row>
    <row r="18" spans="1:9" customFormat="1" ht="14.25" customHeight="1" x14ac:dyDescent="0.25">
      <c r="A18" s="459" t="s">
        <v>121</v>
      </c>
      <c r="B18" s="460"/>
      <c r="C18" s="485" t="s">
        <v>115</v>
      </c>
      <c r="D18" s="467"/>
      <c r="E18" s="467"/>
      <c r="F18" s="467"/>
      <c r="G18" s="468"/>
      <c r="H18" s="61"/>
      <c r="I18" s="61"/>
    </row>
    <row r="19" spans="1:9" customFormat="1" ht="14.25" customHeight="1" x14ac:dyDescent="0.25">
      <c r="A19" s="461"/>
      <c r="B19" s="462"/>
      <c r="C19" s="469"/>
      <c r="D19" s="470"/>
      <c r="E19" s="470"/>
      <c r="F19" s="470"/>
      <c r="G19" s="471"/>
      <c r="H19" s="61"/>
      <c r="I19" s="61"/>
    </row>
    <row r="20" spans="1:9" customFormat="1" x14ac:dyDescent="0.25">
      <c r="A20" s="439" t="s">
        <v>44</v>
      </c>
      <c r="B20" s="440"/>
      <c r="C20" s="447" t="s">
        <v>242</v>
      </c>
      <c r="D20" s="486"/>
      <c r="E20" s="486"/>
      <c r="F20" s="486"/>
      <c r="G20" s="448"/>
      <c r="H20" s="61"/>
      <c r="I20" s="61"/>
    </row>
    <row r="21" spans="1:9" customFormat="1" x14ac:dyDescent="0.25">
      <c r="A21" s="403" t="s">
        <v>114</v>
      </c>
      <c r="B21" s="404"/>
      <c r="C21" s="412">
        <v>1</v>
      </c>
      <c r="D21" s="472"/>
      <c r="E21" s="472"/>
      <c r="F21" s="472"/>
      <c r="G21" s="413"/>
      <c r="H21" s="61"/>
      <c r="I21" s="61"/>
    </row>
    <row r="22" spans="1:9" customFormat="1" x14ac:dyDescent="0.25">
      <c r="A22" s="339"/>
      <c r="B22" s="339"/>
      <c r="C22" s="331"/>
      <c r="D22" s="331"/>
      <c r="E22" s="331"/>
      <c r="F22" s="331"/>
      <c r="G22" s="331"/>
      <c r="H22" s="61"/>
      <c r="I22" s="61"/>
    </row>
    <row r="23" spans="1:9" customFormat="1" x14ac:dyDescent="0.25">
      <c r="A23" s="339"/>
      <c r="B23" s="339"/>
      <c r="C23" s="331"/>
      <c r="D23" s="331"/>
      <c r="E23" s="331"/>
      <c r="F23" s="331"/>
      <c r="G23" s="331"/>
      <c r="H23" s="61"/>
      <c r="I23" s="61"/>
    </row>
    <row r="24" spans="1:9" customFormat="1" x14ac:dyDescent="0.25">
      <c r="A24" s="337" t="s">
        <v>42</v>
      </c>
      <c r="B24" s="338" t="str">
        <f>'PLANILHA OFICIAL '!A29</f>
        <v>1.3</v>
      </c>
      <c r="C24" s="418" t="s">
        <v>32</v>
      </c>
      <c r="D24" s="434" t="str">
        <f>'PLANILHA OFICIAL '!D29</f>
        <v>PROJETO EXECUTIVO DE TERRAPLENAGEM - PLANTA</v>
      </c>
      <c r="E24" s="434"/>
      <c r="F24" s="434"/>
      <c r="G24" s="434"/>
      <c r="H24" s="61"/>
      <c r="I24" s="61"/>
    </row>
    <row r="25" spans="1:9" customFormat="1" x14ac:dyDescent="0.25">
      <c r="A25" s="337" t="s">
        <v>72</v>
      </c>
      <c r="B25" s="285" t="str">
        <f>'PLANILHA OFICIAL '!C36</f>
        <v>RO-43113</v>
      </c>
      <c r="C25" s="419"/>
      <c r="D25" s="434"/>
      <c r="E25" s="434"/>
      <c r="F25" s="434"/>
      <c r="G25" s="434"/>
      <c r="H25" s="61"/>
      <c r="I25" s="61"/>
    </row>
    <row r="26" spans="1:9" customFormat="1" ht="14.25" customHeight="1" x14ac:dyDescent="0.25">
      <c r="A26" s="459" t="s">
        <v>121</v>
      </c>
      <c r="B26" s="460"/>
      <c r="C26" s="485" t="s">
        <v>115</v>
      </c>
      <c r="D26" s="467"/>
      <c r="E26" s="467"/>
      <c r="F26" s="467"/>
      <c r="G26" s="468"/>
      <c r="H26" s="61"/>
      <c r="I26" s="61"/>
    </row>
    <row r="27" spans="1:9" customFormat="1" ht="14.25" customHeight="1" x14ac:dyDescent="0.25">
      <c r="A27" s="461"/>
      <c r="B27" s="462"/>
      <c r="C27" s="469"/>
      <c r="D27" s="470"/>
      <c r="E27" s="470"/>
      <c r="F27" s="470"/>
      <c r="G27" s="471"/>
      <c r="H27" s="61"/>
      <c r="I27" s="61"/>
    </row>
    <row r="28" spans="1:9" customFormat="1" x14ac:dyDescent="0.25">
      <c r="A28" s="439" t="s">
        <v>44</v>
      </c>
      <c r="B28" s="440"/>
      <c r="C28" s="447" t="str">
        <f>'PLANILHA OFICIAL '!E29</f>
        <v>PR A1</v>
      </c>
      <c r="D28" s="486"/>
      <c r="E28" s="486"/>
      <c r="F28" s="486"/>
      <c r="G28" s="448"/>
      <c r="H28" s="61"/>
      <c r="I28" s="61"/>
    </row>
    <row r="29" spans="1:9" customFormat="1" x14ac:dyDescent="0.25">
      <c r="A29" s="403" t="s">
        <v>114</v>
      </c>
      <c r="B29" s="404"/>
      <c r="C29" s="412">
        <v>3</v>
      </c>
      <c r="D29" s="472"/>
      <c r="E29" s="472"/>
      <c r="F29" s="472"/>
      <c r="G29" s="413"/>
      <c r="H29" s="61"/>
      <c r="I29" s="61"/>
    </row>
    <row r="30" spans="1:9" customFormat="1" x14ac:dyDescent="0.25">
      <c r="A30" s="339"/>
      <c r="B30" s="339"/>
      <c r="C30" s="331"/>
      <c r="D30" s="331"/>
      <c r="E30" s="331"/>
      <c r="F30" s="331"/>
      <c r="G30" s="331"/>
      <c r="H30" s="61"/>
      <c r="I30" s="61"/>
    </row>
    <row r="31" spans="1:9" customFormat="1" x14ac:dyDescent="0.25">
      <c r="A31" s="337" t="s">
        <v>42</v>
      </c>
      <c r="B31" s="338" t="str">
        <f>'PLANILHA OFICIAL '!A30</f>
        <v>1.4</v>
      </c>
      <c r="C31" s="418" t="s">
        <v>32</v>
      </c>
      <c r="D31" s="434" t="str">
        <f>'PLANILHA OFICIAL '!D30</f>
        <v>PROJETO EXECUTIVO DE TERRAPLENAGEM - SEÇÕES</v>
      </c>
      <c r="E31" s="434"/>
      <c r="F31" s="434"/>
      <c r="G31" s="434"/>
      <c r="H31" s="61"/>
      <c r="I31" s="61"/>
    </row>
    <row r="32" spans="1:9" customFormat="1" x14ac:dyDescent="0.25">
      <c r="A32" s="337" t="s">
        <v>72</v>
      </c>
      <c r="B32" s="285" t="str">
        <f>'PLANILHA OFICIAL '!C30</f>
        <v>CO-27425</v>
      </c>
      <c r="C32" s="419"/>
      <c r="D32" s="434"/>
      <c r="E32" s="434"/>
      <c r="F32" s="434"/>
      <c r="G32" s="434"/>
      <c r="H32" s="61"/>
      <c r="I32" s="61"/>
    </row>
    <row r="33" spans="1:9" customFormat="1" x14ac:dyDescent="0.25">
      <c r="A33" s="459" t="s">
        <v>121</v>
      </c>
      <c r="B33" s="460"/>
      <c r="C33" s="485" t="s">
        <v>115</v>
      </c>
      <c r="D33" s="467"/>
      <c r="E33" s="467"/>
      <c r="F33" s="467"/>
      <c r="G33" s="468"/>
      <c r="H33" s="61"/>
      <c r="I33" s="61"/>
    </row>
    <row r="34" spans="1:9" customFormat="1" x14ac:dyDescent="0.25">
      <c r="A34" s="461"/>
      <c r="B34" s="462"/>
      <c r="C34" s="469"/>
      <c r="D34" s="470"/>
      <c r="E34" s="470"/>
      <c r="F34" s="470"/>
      <c r="G34" s="471"/>
      <c r="H34" s="61"/>
      <c r="I34" s="61"/>
    </row>
    <row r="35" spans="1:9" customFormat="1" x14ac:dyDescent="0.25">
      <c r="A35" s="439" t="s">
        <v>44</v>
      </c>
      <c r="B35" s="440"/>
      <c r="C35" s="447" t="str">
        <f>'PLANILHA OFICIAL '!E30</f>
        <v>PR A1</v>
      </c>
      <c r="D35" s="486"/>
      <c r="E35" s="486"/>
      <c r="F35" s="486"/>
      <c r="G35" s="448"/>
      <c r="H35" s="61"/>
      <c r="I35" s="61"/>
    </row>
    <row r="36" spans="1:9" customFormat="1" x14ac:dyDescent="0.25">
      <c r="A36" s="403" t="s">
        <v>114</v>
      </c>
      <c r="B36" s="404"/>
      <c r="C36" s="412">
        <v>3</v>
      </c>
      <c r="D36" s="472"/>
      <c r="E36" s="472"/>
      <c r="F36" s="472"/>
      <c r="G36" s="413"/>
      <c r="H36" s="61"/>
      <c r="I36" s="61"/>
    </row>
    <row r="37" spans="1:9" customFormat="1" ht="15" x14ac:dyDescent="0.25">
      <c r="A37" s="135"/>
      <c r="B37" s="58"/>
      <c r="C37" s="61"/>
      <c r="D37" s="61"/>
      <c r="E37" s="61"/>
      <c r="F37" s="61"/>
      <c r="G37" s="61"/>
      <c r="H37" s="61"/>
      <c r="I37" s="61"/>
    </row>
    <row r="38" spans="1:9" customFormat="1" ht="15" x14ac:dyDescent="0.25">
      <c r="A38" s="135"/>
      <c r="B38" s="58"/>
      <c r="C38" s="61"/>
      <c r="D38" s="61"/>
      <c r="E38" s="61"/>
      <c r="F38" s="61"/>
      <c r="G38" s="61"/>
      <c r="H38" s="61"/>
      <c r="I38" s="61"/>
    </row>
    <row r="39" spans="1:9" s="125" customFormat="1" x14ac:dyDescent="0.25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s="125" customFormat="1" ht="21" x14ac:dyDescent="0.4">
      <c r="A40" s="480" t="s">
        <v>126</v>
      </c>
      <c r="B40" s="480"/>
      <c r="C40" s="480"/>
      <c r="D40" s="480"/>
      <c r="E40" s="480"/>
      <c r="F40" s="480"/>
      <c r="G40" s="480"/>
      <c r="H40" s="480"/>
      <c r="I40" s="480"/>
    </row>
    <row r="41" spans="1:9" s="125" customFormat="1" x14ac:dyDescent="0.2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s="46" customFormat="1" ht="21" customHeight="1" x14ac:dyDescent="0.25">
      <c r="A42" s="247" t="s">
        <v>42</v>
      </c>
      <c r="B42" s="284" t="s">
        <v>101</v>
      </c>
      <c r="C42" s="418" t="s">
        <v>32</v>
      </c>
      <c r="D42" s="434" t="s">
        <v>122</v>
      </c>
      <c r="E42" s="434"/>
      <c r="F42" s="434"/>
      <c r="G42" s="434"/>
      <c r="H42" s="323"/>
      <c r="I42" s="245"/>
    </row>
    <row r="43" spans="1:9" s="46" customFormat="1" ht="21" customHeight="1" x14ac:dyDescent="0.25">
      <c r="A43" s="247" t="s">
        <v>72</v>
      </c>
      <c r="B43" s="285" t="str">
        <f>'PLANILHA OFICIAL '!C33</f>
        <v>RO-40192</v>
      </c>
      <c r="C43" s="419"/>
      <c r="D43" s="434"/>
      <c r="E43" s="434"/>
      <c r="F43" s="434"/>
      <c r="G43" s="434"/>
      <c r="H43" s="323"/>
      <c r="I43" s="245"/>
    </row>
    <row r="44" spans="1:9" s="59" customFormat="1" ht="11.25" customHeight="1" x14ac:dyDescent="0.2">
      <c r="A44" s="414" t="s">
        <v>121</v>
      </c>
      <c r="B44" s="415"/>
      <c r="C44" s="418" t="s">
        <v>123</v>
      </c>
      <c r="D44" s="437" t="s">
        <v>109</v>
      </c>
      <c r="E44" s="437" t="s">
        <v>110</v>
      </c>
      <c r="F44" s="414" t="s">
        <v>111</v>
      </c>
      <c r="G44" s="407" t="s">
        <v>112</v>
      </c>
      <c r="H44" s="319"/>
      <c r="I44" s="420"/>
    </row>
    <row r="45" spans="1:9" s="59" customFormat="1" ht="11.25" customHeight="1" x14ac:dyDescent="0.2">
      <c r="A45" s="416"/>
      <c r="B45" s="417"/>
      <c r="C45" s="419"/>
      <c r="D45" s="438"/>
      <c r="E45" s="438"/>
      <c r="F45" s="416"/>
      <c r="G45" s="407"/>
      <c r="H45" s="319"/>
      <c r="I45" s="420"/>
    </row>
    <row r="46" spans="1:9" s="60" customFormat="1" x14ac:dyDescent="0.25">
      <c r="A46" s="439" t="s">
        <v>44</v>
      </c>
      <c r="B46" s="440"/>
      <c r="C46" s="66" t="s">
        <v>117</v>
      </c>
      <c r="D46" s="66" t="s">
        <v>117</v>
      </c>
      <c r="E46" s="66" t="s">
        <v>117</v>
      </c>
      <c r="F46" s="66" t="s">
        <v>118</v>
      </c>
      <c r="G46" s="66" t="s">
        <v>119</v>
      </c>
      <c r="H46" s="330"/>
      <c r="I46" s="246"/>
    </row>
    <row r="47" spans="1:9" s="60" customFormat="1" x14ac:dyDescent="0.25">
      <c r="A47" s="403" t="s">
        <v>243</v>
      </c>
      <c r="B47" s="404"/>
      <c r="C47" s="325">
        <v>850</v>
      </c>
      <c r="D47" s="325">
        <v>6</v>
      </c>
      <c r="E47" s="325">
        <v>0.15</v>
      </c>
      <c r="F47" s="325">
        <f t="shared" ref="F47" si="0">C47*D47</f>
        <v>5100</v>
      </c>
      <c r="G47" s="325">
        <f t="shared" ref="G47" si="1">F47*E47</f>
        <v>765</v>
      </c>
      <c r="H47" s="331"/>
      <c r="I47" s="246"/>
    </row>
    <row r="48" spans="1:9" s="125" customFormat="1" x14ac:dyDescent="0.25">
      <c r="A48" s="455" t="s">
        <v>114</v>
      </c>
      <c r="B48" s="456"/>
      <c r="C48" s="136">
        <f>SUM(C47:C47)</f>
        <v>850</v>
      </c>
      <c r="D48" s="288"/>
      <c r="E48" s="288"/>
      <c r="F48" s="136">
        <f>SUM(F47:F47)</f>
        <v>5100</v>
      </c>
      <c r="G48" s="136">
        <f>SUM(G47:G47)</f>
        <v>765</v>
      </c>
      <c r="H48" s="332"/>
      <c r="I48" s="139"/>
    </row>
    <row r="49" spans="1:9" customFormat="1" ht="15" x14ac:dyDescent="0.25">
      <c r="A49" s="135"/>
      <c r="B49" s="58"/>
      <c r="C49" s="61"/>
      <c r="D49" s="61"/>
      <c r="E49" s="61"/>
      <c r="F49" s="61"/>
      <c r="G49" s="61"/>
      <c r="H49" s="61"/>
      <c r="I49" s="61"/>
    </row>
    <row r="50" spans="1:9" customFormat="1" ht="15" customHeight="1" x14ac:dyDescent="0.25">
      <c r="A50" s="289" t="s">
        <v>42</v>
      </c>
      <c r="B50" s="290" t="s">
        <v>102</v>
      </c>
      <c r="C50" s="418" t="s">
        <v>32</v>
      </c>
      <c r="D50" s="408" t="str">
        <f>'PLANILHA OFICIAL '!D34</f>
        <v>TRANSPORTE DE AGREGADOS PARA CONSERVAÇÃO. DISTÂNCIA
MÉDIA DE TRANSPORTE &lt;= 10,00 KM</v>
      </c>
      <c r="E50" s="409"/>
      <c r="F50" s="409"/>
      <c r="G50" s="409"/>
      <c r="H50" s="409"/>
      <c r="I50" s="409"/>
    </row>
    <row r="51" spans="1:9" customFormat="1" x14ac:dyDescent="0.25">
      <c r="A51" s="289" t="s">
        <v>72</v>
      </c>
      <c r="B51" s="285" t="str">
        <f>'PLANILHA OFICIAL '!C34</f>
        <v>RO-41345</v>
      </c>
      <c r="C51" s="419"/>
      <c r="D51" s="410"/>
      <c r="E51" s="411"/>
      <c r="F51" s="411"/>
      <c r="G51" s="411"/>
      <c r="H51" s="411"/>
      <c r="I51" s="411"/>
    </row>
    <row r="52" spans="1:9" customFormat="1" ht="13.2" x14ac:dyDescent="0.25">
      <c r="A52" s="414" t="s">
        <v>121</v>
      </c>
      <c r="B52" s="415"/>
      <c r="C52" s="418" t="s">
        <v>123</v>
      </c>
      <c r="D52" s="437" t="s">
        <v>109</v>
      </c>
      <c r="E52" s="437" t="s">
        <v>110</v>
      </c>
      <c r="F52" s="414" t="s">
        <v>111</v>
      </c>
      <c r="G52" s="407" t="s">
        <v>112</v>
      </c>
      <c r="H52" s="437" t="s">
        <v>192</v>
      </c>
      <c r="I52" s="407" t="s">
        <v>113</v>
      </c>
    </row>
    <row r="53" spans="1:9" customFormat="1" ht="13.2" x14ac:dyDescent="0.25">
      <c r="A53" s="416"/>
      <c r="B53" s="417"/>
      <c r="C53" s="419"/>
      <c r="D53" s="438"/>
      <c r="E53" s="438"/>
      <c r="F53" s="416"/>
      <c r="G53" s="407"/>
      <c r="H53" s="438"/>
      <c r="I53" s="407"/>
    </row>
    <row r="54" spans="1:9" customFormat="1" x14ac:dyDescent="0.25">
      <c r="A54" s="403" t="s">
        <v>44</v>
      </c>
      <c r="B54" s="404"/>
      <c r="C54" s="325" t="s">
        <v>117</v>
      </c>
      <c r="D54" s="325" t="s">
        <v>117</v>
      </c>
      <c r="E54" s="325" t="s">
        <v>117</v>
      </c>
      <c r="F54" s="325" t="s">
        <v>118</v>
      </c>
      <c r="G54" s="325" t="s">
        <v>119</v>
      </c>
      <c r="H54" s="66" t="s">
        <v>193</v>
      </c>
      <c r="I54" s="326" t="s">
        <v>120</v>
      </c>
    </row>
    <row r="55" spans="1:9" customFormat="1" x14ac:dyDescent="0.25">
      <c r="A55" s="403" t="str">
        <f>A47</f>
        <v>RUA PRINCIPAL DE NOVO HORIZONTE</v>
      </c>
      <c r="B55" s="404"/>
      <c r="C55" s="325">
        <f>C47</f>
        <v>850</v>
      </c>
      <c r="D55" s="325">
        <v>6</v>
      </c>
      <c r="E55" s="325">
        <v>0.15</v>
      </c>
      <c r="F55" s="325">
        <f t="shared" ref="F55" si="2">C55*D55</f>
        <v>5100</v>
      </c>
      <c r="G55" s="325">
        <f t="shared" ref="G55" si="3">F55*E55</f>
        <v>765</v>
      </c>
      <c r="H55" s="325">
        <v>5</v>
      </c>
      <c r="I55" s="326">
        <f>G55*H55</f>
        <v>3825</v>
      </c>
    </row>
    <row r="56" spans="1:9" customFormat="1" x14ac:dyDescent="0.25">
      <c r="A56" s="405" t="s">
        <v>114</v>
      </c>
      <c r="B56" s="406"/>
      <c r="C56" s="136">
        <f>SUM(C55:C55)</f>
        <v>850</v>
      </c>
      <c r="D56" s="327"/>
      <c r="E56" s="327"/>
      <c r="F56" s="136">
        <f>SUM(F55:F55)</f>
        <v>5100</v>
      </c>
      <c r="G56" s="136">
        <f>SUM(G55:G55)</f>
        <v>765</v>
      </c>
      <c r="H56" s="327"/>
      <c r="I56" s="136">
        <f>SUM(I55:I55)</f>
        <v>3825</v>
      </c>
    </row>
    <row r="57" spans="1:9" customFormat="1" ht="15" x14ac:dyDescent="0.25">
      <c r="A57" s="135"/>
      <c r="B57" s="58"/>
      <c r="C57" s="61"/>
      <c r="D57" s="61"/>
      <c r="E57" s="61"/>
      <c r="F57" s="61"/>
      <c r="G57" s="61"/>
      <c r="H57" s="61"/>
      <c r="I57" s="61"/>
    </row>
    <row r="58" spans="1:9" customFormat="1" x14ac:dyDescent="0.25">
      <c r="A58" s="134" t="s">
        <v>42</v>
      </c>
      <c r="B58" s="133" t="s">
        <v>103</v>
      </c>
      <c r="C58" s="418" t="s">
        <v>32</v>
      </c>
      <c r="D58" s="421" t="str">
        <f>'PLANILHA OFICIAL '!D35</f>
        <v>REGULARIZAÇÃO DO SUB-LEITO (PROCTOR INTERMEDIÁRIO)</v>
      </c>
      <c r="E58" s="422"/>
      <c r="F58" s="422"/>
      <c r="G58" s="423"/>
      <c r="H58" s="323"/>
      <c r="I58" s="245"/>
    </row>
    <row r="59" spans="1:9" customFormat="1" x14ac:dyDescent="0.25">
      <c r="A59" s="134" t="s">
        <v>72</v>
      </c>
      <c r="B59" s="140" t="str">
        <f>'PLANILHA OFICIAL '!C35</f>
        <v>RO-41082</v>
      </c>
      <c r="C59" s="419"/>
      <c r="D59" s="410"/>
      <c r="E59" s="411"/>
      <c r="F59" s="411"/>
      <c r="G59" s="424"/>
      <c r="H59" s="323"/>
      <c r="I59" s="245"/>
    </row>
    <row r="60" spans="1:9" customFormat="1" ht="12.75" customHeight="1" x14ac:dyDescent="0.25">
      <c r="A60" s="414" t="s">
        <v>121</v>
      </c>
      <c r="B60" s="415"/>
      <c r="C60" s="418" t="s">
        <v>123</v>
      </c>
      <c r="D60" s="414" t="s">
        <v>109</v>
      </c>
      <c r="E60" s="415"/>
      <c r="F60" s="414" t="s">
        <v>111</v>
      </c>
      <c r="G60" s="415"/>
      <c r="H60" s="319"/>
      <c r="I60" s="420"/>
    </row>
    <row r="61" spans="1:9" customFormat="1" ht="12.75" customHeight="1" x14ac:dyDescent="0.25">
      <c r="A61" s="416"/>
      <c r="B61" s="417"/>
      <c r="C61" s="419"/>
      <c r="D61" s="416"/>
      <c r="E61" s="417"/>
      <c r="F61" s="416"/>
      <c r="G61" s="417"/>
      <c r="H61" s="319"/>
      <c r="I61" s="420"/>
    </row>
    <row r="62" spans="1:9" customFormat="1" x14ac:dyDescent="0.25">
      <c r="A62" s="439" t="s">
        <v>44</v>
      </c>
      <c r="B62" s="440"/>
      <c r="C62" s="66" t="s">
        <v>117</v>
      </c>
      <c r="D62" s="447" t="s">
        <v>117</v>
      </c>
      <c r="E62" s="448"/>
      <c r="F62" s="447" t="s">
        <v>118</v>
      </c>
      <c r="G62" s="448"/>
      <c r="H62" s="330"/>
      <c r="I62" s="246"/>
    </row>
    <row r="63" spans="1:9" customFormat="1" x14ac:dyDescent="0.25">
      <c r="A63" s="403" t="str">
        <f>A55</f>
        <v>RUA PRINCIPAL DE NOVO HORIZONTE</v>
      </c>
      <c r="B63" s="404"/>
      <c r="C63" s="325">
        <f>C55</f>
        <v>850</v>
      </c>
      <c r="D63" s="412">
        <f>D55</f>
        <v>6</v>
      </c>
      <c r="E63" s="413"/>
      <c r="F63" s="412">
        <f t="shared" ref="F63" si="4">C63*D63</f>
        <v>5100</v>
      </c>
      <c r="G63" s="413"/>
      <c r="H63" s="331"/>
      <c r="I63" s="246"/>
    </row>
    <row r="64" spans="1:9" customFormat="1" x14ac:dyDescent="0.25">
      <c r="A64" s="405" t="s">
        <v>114</v>
      </c>
      <c r="B64" s="406"/>
      <c r="C64" s="136">
        <f>SUM(C63:C63)</f>
        <v>850</v>
      </c>
      <c r="D64" s="457"/>
      <c r="E64" s="458"/>
      <c r="F64" s="412">
        <f>SUM(F63:F63)</f>
        <v>5100</v>
      </c>
      <c r="G64" s="413"/>
      <c r="H64" s="331"/>
      <c r="I64" s="139"/>
    </row>
    <row r="65" spans="1:9" customFormat="1" ht="15" x14ac:dyDescent="0.25">
      <c r="A65" s="135"/>
      <c r="B65" s="58"/>
      <c r="C65" s="61"/>
      <c r="D65" s="61"/>
      <c r="E65" s="61"/>
      <c r="F65" s="61"/>
      <c r="G65" s="61"/>
      <c r="H65" s="61"/>
      <c r="I65" s="61"/>
    </row>
    <row r="66" spans="1:9" s="46" customFormat="1" ht="25.5" customHeight="1" x14ac:dyDescent="0.25">
      <c r="A66" s="247" t="s">
        <v>42</v>
      </c>
      <c r="B66" s="284" t="s">
        <v>104</v>
      </c>
      <c r="C66" s="418" t="s">
        <v>32</v>
      </c>
      <c r="D66" s="421" t="str">
        <f>'PLANILHA OFICIAL '!D36</f>
        <v>BASE DE SOLO SEM MISTURA, COMPACTADA NA ENERGIA DO
PROCTOR INTERMEDIÁRIO (EXECUÇÃO, INCLUINDO ESCAVAÇÃO,
CARGA, DESCARGA, ESPALHAMENTO, UMIDECIMENTO E
COMPACTAÇÃO DO MATERIAL; EXCLUI AQUISIÇÃO E TRANSPORTE
DO MATERIAL)</v>
      </c>
      <c r="E66" s="422"/>
      <c r="F66" s="422"/>
      <c r="G66" s="423"/>
      <c r="H66" s="323"/>
      <c r="I66" s="245"/>
    </row>
    <row r="67" spans="1:9" s="46" customFormat="1" ht="25.5" customHeight="1" x14ac:dyDescent="0.25">
      <c r="A67" s="286" t="s">
        <v>72</v>
      </c>
      <c r="B67" s="286" t="str">
        <f>'PLANILHA OFICIAL '!C36</f>
        <v>RO-43113</v>
      </c>
      <c r="C67" s="419"/>
      <c r="D67" s="410"/>
      <c r="E67" s="411"/>
      <c r="F67" s="411"/>
      <c r="G67" s="424"/>
      <c r="H67" s="323"/>
      <c r="I67" s="245"/>
    </row>
    <row r="68" spans="1:9" s="59" customFormat="1" ht="11.25" customHeight="1" x14ac:dyDescent="0.2">
      <c r="A68" s="414" t="s">
        <v>121</v>
      </c>
      <c r="B68" s="415"/>
      <c r="C68" s="418" t="s">
        <v>123</v>
      </c>
      <c r="D68" s="437" t="s">
        <v>109</v>
      </c>
      <c r="E68" s="437" t="s">
        <v>110</v>
      </c>
      <c r="F68" s="414" t="s">
        <v>111</v>
      </c>
      <c r="G68" s="437" t="s">
        <v>112</v>
      </c>
      <c r="H68" s="319"/>
      <c r="I68" s="420"/>
    </row>
    <row r="69" spans="1:9" s="59" customFormat="1" ht="11.25" customHeight="1" x14ac:dyDescent="0.2">
      <c r="A69" s="416"/>
      <c r="B69" s="417"/>
      <c r="C69" s="419"/>
      <c r="D69" s="438"/>
      <c r="E69" s="438"/>
      <c r="F69" s="416"/>
      <c r="G69" s="438"/>
      <c r="H69" s="319"/>
      <c r="I69" s="420"/>
    </row>
    <row r="70" spans="1:9" s="60" customFormat="1" x14ac:dyDescent="0.25">
      <c r="A70" s="439" t="s">
        <v>44</v>
      </c>
      <c r="B70" s="440"/>
      <c r="C70" s="66" t="s">
        <v>117</v>
      </c>
      <c r="D70" s="66" t="s">
        <v>117</v>
      </c>
      <c r="E70" s="66" t="s">
        <v>117</v>
      </c>
      <c r="F70" s="66" t="s">
        <v>118</v>
      </c>
      <c r="G70" s="66" t="s">
        <v>119</v>
      </c>
      <c r="H70" s="330"/>
      <c r="I70" s="246"/>
    </row>
    <row r="71" spans="1:9" s="60" customFormat="1" x14ac:dyDescent="0.25">
      <c r="A71" s="403" t="str">
        <f>A63</f>
        <v>RUA PRINCIPAL DE NOVO HORIZONTE</v>
      </c>
      <c r="B71" s="404"/>
      <c r="C71" s="325">
        <f>C63</f>
        <v>850</v>
      </c>
      <c r="D71" s="325">
        <f>D63</f>
        <v>6</v>
      </c>
      <c r="E71" s="325">
        <v>0.15</v>
      </c>
      <c r="F71" s="325">
        <f t="shared" ref="F71" si="5">D71*C71</f>
        <v>5100</v>
      </c>
      <c r="G71" s="325">
        <f t="shared" ref="G71" si="6">F71*E71</f>
        <v>765</v>
      </c>
      <c r="H71" s="331"/>
      <c r="I71" s="246"/>
    </row>
    <row r="72" spans="1:9" s="125" customFormat="1" x14ac:dyDescent="0.25">
      <c r="A72" s="405" t="s">
        <v>114</v>
      </c>
      <c r="B72" s="406"/>
      <c r="C72" s="136">
        <f>SUM(C71:C71)</f>
        <v>850</v>
      </c>
      <c r="D72" s="328"/>
      <c r="E72" s="329"/>
      <c r="F72" s="136">
        <f>SUM(F71:F71)</f>
        <v>5100</v>
      </c>
      <c r="G72" s="136">
        <f>SUM(G71:G71)</f>
        <v>765</v>
      </c>
      <c r="H72" s="332"/>
      <c r="I72" s="139"/>
    </row>
    <row r="73" spans="1:9" customFormat="1" ht="15" hidden="1" x14ac:dyDescent="0.25">
      <c r="A73" s="135"/>
      <c r="B73" s="58"/>
      <c r="C73" s="61"/>
      <c r="D73" s="61"/>
      <c r="E73" s="61"/>
      <c r="F73" s="61"/>
      <c r="G73" s="61"/>
      <c r="H73" s="61"/>
      <c r="I73" s="61"/>
    </row>
    <row r="74" spans="1:9" s="46" customFormat="1" hidden="1" x14ac:dyDescent="0.25">
      <c r="A74" s="134" t="s">
        <v>42</v>
      </c>
      <c r="B74" s="133" t="s">
        <v>104</v>
      </c>
      <c r="C74" s="418" t="s">
        <v>32</v>
      </c>
      <c r="D74" s="441" t="s">
        <v>147</v>
      </c>
      <c r="E74" s="442"/>
      <c r="F74" s="442"/>
      <c r="G74" s="443"/>
      <c r="H74" s="321"/>
      <c r="I74" s="124" t="s">
        <v>43</v>
      </c>
    </row>
    <row r="75" spans="1:9" s="46" customFormat="1" hidden="1" x14ac:dyDescent="0.25">
      <c r="A75" s="126" t="s">
        <v>124</v>
      </c>
      <c r="B75" s="126">
        <v>72881</v>
      </c>
      <c r="C75" s="419"/>
      <c r="D75" s="444"/>
      <c r="E75" s="445"/>
      <c r="F75" s="445"/>
      <c r="G75" s="446"/>
      <c r="H75" s="322"/>
      <c r="I75" s="65" t="s">
        <v>57</v>
      </c>
    </row>
    <row r="76" spans="1:9" s="59" customFormat="1" ht="11.25" hidden="1" customHeight="1" x14ac:dyDescent="0.2">
      <c r="A76" s="414" t="s">
        <v>121</v>
      </c>
      <c r="B76" s="415"/>
      <c r="C76" s="418" t="s">
        <v>123</v>
      </c>
      <c r="D76" s="437" t="s">
        <v>109</v>
      </c>
      <c r="E76" s="437" t="s">
        <v>110</v>
      </c>
      <c r="F76" s="414" t="s">
        <v>111</v>
      </c>
      <c r="G76" s="437" t="s">
        <v>112</v>
      </c>
      <c r="H76" s="317"/>
      <c r="I76" s="414" t="s">
        <v>113</v>
      </c>
    </row>
    <row r="77" spans="1:9" s="59" customFormat="1" ht="11.25" hidden="1" customHeight="1" x14ac:dyDescent="0.2">
      <c r="A77" s="416"/>
      <c r="B77" s="417"/>
      <c r="C77" s="419"/>
      <c r="D77" s="438"/>
      <c r="E77" s="438"/>
      <c r="F77" s="416"/>
      <c r="G77" s="438"/>
      <c r="H77" s="318"/>
      <c r="I77" s="416"/>
    </row>
    <row r="78" spans="1:9" s="60" customFormat="1" hidden="1" x14ac:dyDescent="0.25">
      <c r="A78" s="439" t="s">
        <v>44</v>
      </c>
      <c r="B78" s="440"/>
      <c r="C78" s="66" t="s">
        <v>117</v>
      </c>
      <c r="D78" s="66" t="s">
        <v>117</v>
      </c>
      <c r="E78" s="66" t="s">
        <v>117</v>
      </c>
      <c r="F78" s="66" t="s">
        <v>118</v>
      </c>
      <c r="G78" s="66" t="s">
        <v>119</v>
      </c>
      <c r="H78" s="316"/>
      <c r="I78" s="121" t="s">
        <v>120</v>
      </c>
    </row>
    <row r="79" spans="1:9" s="103" customFormat="1" ht="15" hidden="1" customHeight="1" x14ac:dyDescent="0.25">
      <c r="A79" s="451" t="s">
        <v>132</v>
      </c>
      <c r="B79" s="452"/>
      <c r="C79" s="136"/>
      <c r="D79" s="137"/>
      <c r="E79" s="68"/>
      <c r="F79" s="68">
        <f>C79*D79</f>
        <v>0</v>
      </c>
      <c r="G79" s="68">
        <f>E79*F79</f>
        <v>0</v>
      </c>
      <c r="H79" s="291"/>
      <c r="I79" s="69"/>
    </row>
    <row r="80" spans="1:9" s="103" customFormat="1" ht="14.25" hidden="1" customHeight="1" x14ac:dyDescent="0.25">
      <c r="A80" s="453" t="s">
        <v>134</v>
      </c>
      <c r="B80" s="454"/>
      <c r="C80" s="141">
        <v>110</v>
      </c>
      <c r="D80" s="141">
        <v>7</v>
      </c>
      <c r="E80" s="68">
        <v>0.15</v>
      </c>
      <c r="F80" s="68">
        <f>C80*D80</f>
        <v>770</v>
      </c>
      <c r="G80" s="68">
        <f>F80*E80</f>
        <v>115.5</v>
      </c>
      <c r="H80" s="291"/>
      <c r="I80" s="69">
        <f>5*G80</f>
        <v>577.5</v>
      </c>
    </row>
    <row r="81" spans="1:9" s="103" customFormat="1" ht="14.25" hidden="1" customHeight="1" x14ac:dyDescent="0.25">
      <c r="A81" s="453" t="s">
        <v>135</v>
      </c>
      <c r="B81" s="454"/>
      <c r="C81" s="141">
        <v>470</v>
      </c>
      <c r="D81" s="141">
        <v>7</v>
      </c>
      <c r="E81" s="68">
        <v>0.15</v>
      </c>
      <c r="F81" s="68">
        <f t="shared" ref="F81:F92" si="7">C81*D81</f>
        <v>3290</v>
      </c>
      <c r="G81" s="68">
        <f t="shared" ref="G81:G92" si="8">F81*E81</f>
        <v>493.5</v>
      </c>
      <c r="H81" s="291"/>
      <c r="I81" s="69">
        <f t="shared" ref="I81:I92" si="9">5*G81</f>
        <v>2467.5</v>
      </c>
    </row>
    <row r="82" spans="1:9" s="103" customFormat="1" ht="14.25" hidden="1" customHeight="1" x14ac:dyDescent="0.25">
      <c r="A82" s="453" t="s">
        <v>136</v>
      </c>
      <c r="B82" s="454"/>
      <c r="C82" s="141">
        <v>67</v>
      </c>
      <c r="D82" s="141">
        <v>9</v>
      </c>
      <c r="E82" s="68">
        <v>0.15</v>
      </c>
      <c r="F82" s="68">
        <f t="shared" si="7"/>
        <v>603</v>
      </c>
      <c r="G82" s="68">
        <f t="shared" si="8"/>
        <v>90.45</v>
      </c>
      <c r="H82" s="291"/>
      <c r="I82" s="69">
        <f t="shared" si="9"/>
        <v>452.25</v>
      </c>
    </row>
    <row r="83" spans="1:9" s="103" customFormat="1" ht="14.25" hidden="1" customHeight="1" x14ac:dyDescent="0.25">
      <c r="A83" s="453" t="s">
        <v>137</v>
      </c>
      <c r="B83" s="454"/>
      <c r="C83" s="141">
        <v>243</v>
      </c>
      <c r="D83" s="141">
        <v>5</v>
      </c>
      <c r="E83" s="68">
        <v>0.15</v>
      </c>
      <c r="F83" s="68">
        <f t="shared" si="7"/>
        <v>1215</v>
      </c>
      <c r="G83" s="68">
        <f t="shared" si="8"/>
        <v>182.25</v>
      </c>
      <c r="H83" s="291"/>
      <c r="I83" s="69">
        <f t="shared" si="9"/>
        <v>911.25</v>
      </c>
    </row>
    <row r="84" spans="1:9" s="103" customFormat="1" ht="14.25" hidden="1" customHeight="1" x14ac:dyDescent="0.25">
      <c r="A84" s="453" t="s">
        <v>138</v>
      </c>
      <c r="B84" s="454"/>
      <c r="C84" s="141">
        <v>634</v>
      </c>
      <c r="D84" s="141">
        <v>9</v>
      </c>
      <c r="E84" s="68">
        <v>0.15</v>
      </c>
      <c r="F84" s="68">
        <f t="shared" si="7"/>
        <v>5706</v>
      </c>
      <c r="G84" s="68">
        <f t="shared" si="8"/>
        <v>855.9</v>
      </c>
      <c r="H84" s="291"/>
      <c r="I84" s="69">
        <f t="shared" si="9"/>
        <v>4279.5</v>
      </c>
    </row>
    <row r="85" spans="1:9" s="103" customFormat="1" ht="14.25" hidden="1" customHeight="1" x14ac:dyDescent="0.25">
      <c r="A85" s="453" t="s">
        <v>139</v>
      </c>
      <c r="B85" s="454"/>
      <c r="C85" s="141">
        <v>109</v>
      </c>
      <c r="D85" s="141">
        <v>6</v>
      </c>
      <c r="E85" s="68">
        <v>0.15</v>
      </c>
      <c r="F85" s="68">
        <f t="shared" si="7"/>
        <v>654</v>
      </c>
      <c r="G85" s="68">
        <f t="shared" si="8"/>
        <v>98.1</v>
      </c>
      <c r="H85" s="291"/>
      <c r="I85" s="69">
        <f t="shared" si="9"/>
        <v>490.5</v>
      </c>
    </row>
    <row r="86" spans="1:9" s="103" customFormat="1" ht="14.25" hidden="1" customHeight="1" x14ac:dyDescent="0.25">
      <c r="A86" s="453" t="s">
        <v>140</v>
      </c>
      <c r="B86" s="454"/>
      <c r="C86" s="141">
        <v>114</v>
      </c>
      <c r="D86" s="141">
        <v>7</v>
      </c>
      <c r="E86" s="68">
        <v>0.15</v>
      </c>
      <c r="F86" s="68">
        <f t="shared" si="7"/>
        <v>798</v>
      </c>
      <c r="G86" s="68">
        <f t="shared" si="8"/>
        <v>119.69999999999999</v>
      </c>
      <c r="H86" s="291"/>
      <c r="I86" s="69">
        <f t="shared" si="9"/>
        <v>598.5</v>
      </c>
    </row>
    <row r="87" spans="1:9" s="103" customFormat="1" ht="14.25" hidden="1" customHeight="1" x14ac:dyDescent="0.25">
      <c r="A87" s="453" t="s">
        <v>141</v>
      </c>
      <c r="B87" s="454"/>
      <c r="C87" s="141">
        <v>620</v>
      </c>
      <c r="D87" s="141">
        <v>7</v>
      </c>
      <c r="E87" s="68">
        <v>0.15</v>
      </c>
      <c r="F87" s="68">
        <f t="shared" si="7"/>
        <v>4340</v>
      </c>
      <c r="G87" s="68">
        <f t="shared" si="8"/>
        <v>651</v>
      </c>
      <c r="H87" s="291"/>
      <c r="I87" s="69">
        <f t="shared" si="9"/>
        <v>3255</v>
      </c>
    </row>
    <row r="88" spans="1:9" s="103" customFormat="1" ht="14.25" hidden="1" customHeight="1" x14ac:dyDescent="0.25">
      <c r="A88" s="453" t="s">
        <v>142</v>
      </c>
      <c r="B88" s="454"/>
      <c r="C88" s="141">
        <v>90</v>
      </c>
      <c r="D88" s="141">
        <v>7</v>
      </c>
      <c r="E88" s="68">
        <v>0.15</v>
      </c>
      <c r="F88" s="68">
        <f t="shared" si="7"/>
        <v>630</v>
      </c>
      <c r="G88" s="68">
        <f t="shared" si="8"/>
        <v>94.5</v>
      </c>
      <c r="H88" s="291"/>
      <c r="I88" s="69">
        <f t="shared" si="9"/>
        <v>472.5</v>
      </c>
    </row>
    <row r="89" spans="1:9" s="103" customFormat="1" ht="14.25" hidden="1" customHeight="1" x14ac:dyDescent="0.25">
      <c r="A89" s="453" t="s">
        <v>143</v>
      </c>
      <c r="B89" s="454"/>
      <c r="C89" s="141">
        <v>111</v>
      </c>
      <c r="D89" s="141">
        <v>7</v>
      </c>
      <c r="E89" s="68">
        <v>0.15</v>
      </c>
      <c r="F89" s="68">
        <f t="shared" si="7"/>
        <v>777</v>
      </c>
      <c r="G89" s="68">
        <f t="shared" si="8"/>
        <v>116.55</v>
      </c>
      <c r="H89" s="291"/>
      <c r="I89" s="69">
        <f t="shared" si="9"/>
        <v>582.75</v>
      </c>
    </row>
    <row r="90" spans="1:9" s="103" customFormat="1" ht="14.25" hidden="1" customHeight="1" x14ac:dyDescent="0.25">
      <c r="A90" s="453" t="s">
        <v>144</v>
      </c>
      <c r="B90" s="454"/>
      <c r="C90" s="141">
        <v>124</v>
      </c>
      <c r="D90" s="141">
        <v>7</v>
      </c>
      <c r="E90" s="68">
        <v>0.15</v>
      </c>
      <c r="F90" s="68">
        <f t="shared" si="7"/>
        <v>868</v>
      </c>
      <c r="G90" s="68">
        <f t="shared" si="8"/>
        <v>130.19999999999999</v>
      </c>
      <c r="H90" s="291"/>
      <c r="I90" s="69">
        <f t="shared" si="9"/>
        <v>651</v>
      </c>
    </row>
    <row r="91" spans="1:9" s="103" customFormat="1" ht="14.25" hidden="1" customHeight="1" x14ac:dyDescent="0.25">
      <c r="A91" s="453" t="s">
        <v>145</v>
      </c>
      <c r="B91" s="454"/>
      <c r="C91" s="141">
        <v>127</v>
      </c>
      <c r="D91" s="141">
        <v>7</v>
      </c>
      <c r="E91" s="68">
        <v>0.15</v>
      </c>
      <c r="F91" s="68">
        <f t="shared" si="7"/>
        <v>889</v>
      </c>
      <c r="G91" s="68">
        <f t="shared" si="8"/>
        <v>133.35</v>
      </c>
      <c r="H91" s="291"/>
      <c r="I91" s="69">
        <f t="shared" si="9"/>
        <v>666.75</v>
      </c>
    </row>
    <row r="92" spans="1:9" s="103" customFormat="1" ht="14.25" hidden="1" customHeight="1" x14ac:dyDescent="0.25">
      <c r="A92" s="453" t="s">
        <v>146</v>
      </c>
      <c r="B92" s="454"/>
      <c r="C92" s="141">
        <v>500</v>
      </c>
      <c r="D92" s="141">
        <v>8</v>
      </c>
      <c r="E92" s="68">
        <v>0.15</v>
      </c>
      <c r="F92" s="68">
        <f t="shared" si="7"/>
        <v>4000</v>
      </c>
      <c r="G92" s="68">
        <f t="shared" si="8"/>
        <v>600</v>
      </c>
      <c r="H92" s="291"/>
      <c r="I92" s="69">
        <f t="shared" si="9"/>
        <v>3000</v>
      </c>
    </row>
    <row r="93" spans="1:9" s="125" customFormat="1" hidden="1" x14ac:dyDescent="0.25">
      <c r="A93" s="455" t="s">
        <v>114</v>
      </c>
      <c r="B93" s="456"/>
      <c r="C93" s="138">
        <f>SUM(C80:C92)</f>
        <v>3319</v>
      </c>
      <c r="D93" s="138"/>
      <c r="E93" s="138"/>
      <c r="F93" s="138">
        <f>SUM(F80:F92)</f>
        <v>24540</v>
      </c>
      <c r="G93" s="138">
        <f>SUM(G80:G92)</f>
        <v>3680.9999999999995</v>
      </c>
      <c r="H93" s="320"/>
      <c r="I93" s="138">
        <f>SUM(I80:I92)</f>
        <v>18405</v>
      </c>
    </row>
    <row r="94" spans="1:9" customFormat="1" ht="15" x14ac:dyDescent="0.25">
      <c r="A94" s="135"/>
      <c r="B94" s="58"/>
      <c r="C94" s="61"/>
      <c r="D94" s="61"/>
      <c r="E94" s="61"/>
      <c r="F94" s="61"/>
      <c r="G94" s="61"/>
      <c r="H94" s="61"/>
      <c r="I94" s="61"/>
    </row>
    <row r="95" spans="1:9" customFormat="1" ht="15" customHeight="1" x14ac:dyDescent="0.25">
      <c r="A95" s="437" t="s">
        <v>42</v>
      </c>
      <c r="B95" s="437" t="s">
        <v>148</v>
      </c>
      <c r="C95" s="418" t="s">
        <v>32</v>
      </c>
      <c r="D95" s="421" t="str">
        <f>'PLANILHA OFICIAL '!D37</f>
        <v>AQUISIÇÃO DE SOLO ESTABILIZADO GRANULOMETRICAMENTE SEM MISTURA</v>
      </c>
      <c r="E95" s="422"/>
      <c r="F95" s="422"/>
      <c r="G95" s="423"/>
      <c r="H95" s="323"/>
      <c r="I95" s="245"/>
    </row>
    <row r="96" spans="1:9" customFormat="1" x14ac:dyDescent="0.25">
      <c r="A96" s="438"/>
      <c r="B96" s="438"/>
      <c r="C96" s="419"/>
      <c r="D96" s="410"/>
      <c r="E96" s="411"/>
      <c r="F96" s="411"/>
      <c r="G96" s="424"/>
      <c r="H96" s="323"/>
      <c r="I96" s="245"/>
    </row>
    <row r="97" spans="1:9" customFormat="1" ht="12.75" customHeight="1" x14ac:dyDescent="0.25">
      <c r="A97" s="414" t="s">
        <v>121</v>
      </c>
      <c r="B97" s="415"/>
      <c r="C97" s="418" t="s">
        <v>123</v>
      </c>
      <c r="D97" s="437" t="s">
        <v>109</v>
      </c>
      <c r="E97" s="437" t="s">
        <v>110</v>
      </c>
      <c r="F97" s="414" t="s">
        <v>111</v>
      </c>
      <c r="G97" s="437" t="s">
        <v>112</v>
      </c>
      <c r="H97" s="319"/>
      <c r="I97" s="420"/>
    </row>
    <row r="98" spans="1:9" customFormat="1" ht="12.75" customHeight="1" x14ac:dyDescent="0.25">
      <c r="A98" s="416"/>
      <c r="B98" s="417"/>
      <c r="C98" s="419"/>
      <c r="D98" s="438"/>
      <c r="E98" s="438"/>
      <c r="F98" s="416"/>
      <c r="G98" s="438"/>
      <c r="H98" s="319"/>
      <c r="I98" s="420"/>
    </row>
    <row r="99" spans="1:9" customFormat="1" x14ac:dyDescent="0.25">
      <c r="A99" s="439" t="s">
        <v>44</v>
      </c>
      <c r="B99" s="440"/>
      <c r="C99" s="66" t="s">
        <v>117</v>
      </c>
      <c r="D99" s="66" t="s">
        <v>117</v>
      </c>
      <c r="E99" s="66" t="s">
        <v>117</v>
      </c>
      <c r="F99" s="66" t="s">
        <v>118</v>
      </c>
      <c r="G99" s="66" t="s">
        <v>119</v>
      </c>
      <c r="H99" s="330"/>
      <c r="I99" s="246"/>
    </row>
    <row r="100" spans="1:9" customFormat="1" x14ac:dyDescent="0.25">
      <c r="A100" s="403" t="str">
        <f>A71</f>
        <v>RUA PRINCIPAL DE NOVO HORIZONTE</v>
      </c>
      <c r="B100" s="404"/>
      <c r="C100" s="325">
        <f>C71</f>
        <v>850</v>
      </c>
      <c r="D100" s="325">
        <f>D71</f>
        <v>6</v>
      </c>
      <c r="E100" s="325">
        <v>0.15</v>
      </c>
      <c r="F100" s="325">
        <f t="shared" ref="F100" si="10">C100*D100</f>
        <v>5100</v>
      </c>
      <c r="G100" s="325">
        <f t="shared" ref="G100" si="11">F100*E100</f>
        <v>765</v>
      </c>
      <c r="H100" s="331"/>
      <c r="I100" s="246"/>
    </row>
    <row r="101" spans="1:9" customFormat="1" ht="14.25" customHeight="1" x14ac:dyDescent="0.25">
      <c r="A101" s="405" t="s">
        <v>114</v>
      </c>
      <c r="B101" s="406"/>
      <c r="C101" s="136">
        <f>SUM(C100:C100)</f>
        <v>850</v>
      </c>
      <c r="D101" s="327"/>
      <c r="E101" s="327"/>
      <c r="F101" s="136">
        <f>SUM(F100:F100)</f>
        <v>5100</v>
      </c>
      <c r="G101" s="136">
        <f>SUM(G100:G100)</f>
        <v>765</v>
      </c>
      <c r="H101" s="332"/>
      <c r="I101" s="139"/>
    </row>
    <row r="102" spans="1:9" customFormat="1" ht="15" x14ac:dyDescent="0.25">
      <c r="A102" s="135"/>
      <c r="B102" s="58"/>
      <c r="C102" s="61"/>
      <c r="D102" s="61"/>
      <c r="E102" s="61"/>
      <c r="F102" s="61"/>
      <c r="G102" s="61"/>
      <c r="H102" s="61"/>
      <c r="I102" s="61"/>
    </row>
    <row r="103" spans="1:9" s="46" customFormat="1" ht="15" customHeight="1" x14ac:dyDescent="0.25">
      <c r="A103" s="134" t="s">
        <v>42</v>
      </c>
      <c r="B103" s="143" t="s">
        <v>190</v>
      </c>
      <c r="C103" s="418" t="s">
        <v>32</v>
      </c>
      <c r="D103" s="421" t="str">
        <f>'PLANILHA OFICIAL '!D38</f>
        <v>TRANSPORTE DE MATERIAL DE JAZIDA PARA CONSERVAÇÃO.
DISTÂNCIA MÉDIA DE TRANSPORTE &lt;= 10,00 KM</v>
      </c>
      <c r="E103" s="422"/>
      <c r="F103" s="422"/>
      <c r="G103" s="422"/>
      <c r="H103" s="422"/>
      <c r="I103" s="423"/>
    </row>
    <row r="104" spans="1:9" s="46" customFormat="1" x14ac:dyDescent="0.25">
      <c r="A104" s="126" t="s">
        <v>72</v>
      </c>
      <c r="B104" s="140" t="str">
        <f>'PLANILHA OFICIAL '!C38</f>
        <v>RO-41337</v>
      </c>
      <c r="C104" s="419"/>
      <c r="D104" s="410"/>
      <c r="E104" s="411"/>
      <c r="F104" s="411"/>
      <c r="G104" s="411"/>
      <c r="H104" s="411"/>
      <c r="I104" s="424"/>
    </row>
    <row r="105" spans="1:9" s="59" customFormat="1" ht="11.25" customHeight="1" x14ac:dyDescent="0.2">
      <c r="A105" s="414" t="s">
        <v>121</v>
      </c>
      <c r="B105" s="415"/>
      <c r="C105" s="418" t="s">
        <v>123</v>
      </c>
      <c r="D105" s="437" t="s">
        <v>109</v>
      </c>
      <c r="E105" s="437" t="s">
        <v>110</v>
      </c>
      <c r="F105" s="414" t="s">
        <v>111</v>
      </c>
      <c r="G105" s="437" t="s">
        <v>112</v>
      </c>
      <c r="H105" s="437" t="s">
        <v>192</v>
      </c>
      <c r="I105" s="407" t="s">
        <v>113</v>
      </c>
    </row>
    <row r="106" spans="1:9" s="59" customFormat="1" ht="11.25" customHeight="1" x14ac:dyDescent="0.2">
      <c r="A106" s="416"/>
      <c r="B106" s="417"/>
      <c r="C106" s="419"/>
      <c r="D106" s="438"/>
      <c r="E106" s="438"/>
      <c r="F106" s="416"/>
      <c r="G106" s="438"/>
      <c r="H106" s="438"/>
      <c r="I106" s="407"/>
    </row>
    <row r="107" spans="1:9" s="60" customFormat="1" x14ac:dyDescent="0.25">
      <c r="A107" s="439" t="s">
        <v>44</v>
      </c>
      <c r="B107" s="440"/>
      <c r="C107" s="66" t="s">
        <v>117</v>
      </c>
      <c r="D107" s="66" t="s">
        <v>117</v>
      </c>
      <c r="E107" s="66" t="s">
        <v>117</v>
      </c>
      <c r="F107" s="66" t="s">
        <v>118</v>
      </c>
      <c r="G107" s="66" t="s">
        <v>119</v>
      </c>
      <c r="H107" s="66" t="s">
        <v>193</v>
      </c>
      <c r="I107" s="67" t="s">
        <v>120</v>
      </c>
    </row>
    <row r="108" spans="1:9" s="60" customFormat="1" x14ac:dyDescent="0.25">
      <c r="A108" s="403" t="str">
        <f>A100</f>
        <v>RUA PRINCIPAL DE NOVO HORIZONTE</v>
      </c>
      <c r="B108" s="404"/>
      <c r="C108" s="325">
        <f>C100</f>
        <v>850</v>
      </c>
      <c r="D108" s="325">
        <f>D100</f>
        <v>6</v>
      </c>
      <c r="E108" s="325">
        <v>0.15</v>
      </c>
      <c r="F108" s="325">
        <f t="shared" ref="F108" si="12">C108*D108</f>
        <v>5100</v>
      </c>
      <c r="G108" s="325">
        <f t="shared" ref="G108" si="13">F108*E108</f>
        <v>765</v>
      </c>
      <c r="H108" s="325">
        <v>10</v>
      </c>
      <c r="I108" s="326">
        <f t="shared" ref="I108" si="14">H108*G108</f>
        <v>7650</v>
      </c>
    </row>
    <row r="109" spans="1:9" s="125" customFormat="1" x14ac:dyDescent="0.25">
      <c r="A109" s="405" t="s">
        <v>114</v>
      </c>
      <c r="B109" s="406"/>
      <c r="C109" s="136">
        <f>SUM(C108:C108)</f>
        <v>850</v>
      </c>
      <c r="D109" s="327"/>
      <c r="E109" s="327"/>
      <c r="F109" s="136">
        <f>SUM(F108:F108)</f>
        <v>5100</v>
      </c>
      <c r="G109" s="136">
        <f>SUM(G108:G108)</f>
        <v>765</v>
      </c>
      <c r="H109" s="327"/>
      <c r="I109" s="136">
        <f>SUM(I108:I108)</f>
        <v>7650</v>
      </c>
    </row>
    <row r="110" spans="1:9" s="283" customFormat="1" ht="31.5" customHeight="1" x14ac:dyDescent="0.25">
      <c r="A110" s="427" t="s">
        <v>4</v>
      </c>
      <c r="B110" s="427"/>
      <c r="C110" s="427"/>
      <c r="D110" s="427"/>
      <c r="E110" s="427"/>
      <c r="F110" s="427"/>
      <c r="G110" s="427"/>
      <c r="H110" s="427"/>
      <c r="I110" s="427"/>
    </row>
    <row r="111" spans="1:9" customFormat="1" ht="27.75" customHeight="1" x14ac:dyDescent="0.25">
      <c r="A111" s="247" t="s">
        <v>42</v>
      </c>
      <c r="B111" s="284" t="s">
        <v>5</v>
      </c>
      <c r="C111" s="418" t="s">
        <v>32</v>
      </c>
      <c r="D111" s="421" t="str">
        <f>'PLANILHA OFICIAL '!D42</f>
        <v>IMPRIMAÇÃO (EXECUÇÃO E FORNECIMENTO DO MATERIAL
BETUMINOSO, EXCLUSIVE TRANSPORTE DO MATERIAL BETUMINOSO)</v>
      </c>
      <c r="E111" s="422"/>
      <c r="F111" s="422"/>
      <c r="G111" s="423"/>
      <c r="H111" s="323"/>
      <c r="I111" s="46"/>
    </row>
    <row r="112" spans="1:9" customFormat="1" ht="27.75" customHeight="1" x14ac:dyDescent="0.25">
      <c r="A112" s="247" t="s">
        <v>72</v>
      </c>
      <c r="B112" s="285" t="str">
        <f>'PLANILHA OFICIAL '!C42</f>
        <v>RO-51228</v>
      </c>
      <c r="C112" s="419"/>
      <c r="D112" s="410"/>
      <c r="E112" s="411"/>
      <c r="F112" s="411"/>
      <c r="G112" s="424"/>
      <c r="H112" s="323"/>
      <c r="I112" s="46"/>
    </row>
    <row r="113" spans="1:9" customFormat="1" ht="12.75" customHeight="1" x14ac:dyDescent="0.25">
      <c r="A113" s="414" t="s">
        <v>121</v>
      </c>
      <c r="B113" s="415"/>
      <c r="C113" s="418" t="s">
        <v>123</v>
      </c>
      <c r="D113" s="414" t="s">
        <v>109</v>
      </c>
      <c r="E113" s="415"/>
      <c r="F113" s="414" t="s">
        <v>111</v>
      </c>
      <c r="G113" s="415"/>
      <c r="H113" s="319"/>
      <c r="I113" s="59"/>
    </row>
    <row r="114" spans="1:9" customFormat="1" ht="12.75" customHeight="1" x14ac:dyDescent="0.25">
      <c r="A114" s="416"/>
      <c r="B114" s="417"/>
      <c r="C114" s="419"/>
      <c r="D114" s="416"/>
      <c r="E114" s="417"/>
      <c r="F114" s="416"/>
      <c r="G114" s="417"/>
      <c r="H114" s="319"/>
      <c r="I114" s="59"/>
    </row>
    <row r="115" spans="1:9" customFormat="1" x14ac:dyDescent="0.25">
      <c r="A115" s="439" t="s">
        <v>44</v>
      </c>
      <c r="B115" s="440"/>
      <c r="C115" s="66" t="s">
        <v>117</v>
      </c>
      <c r="D115" s="447" t="s">
        <v>117</v>
      </c>
      <c r="E115" s="448"/>
      <c r="F115" s="447" t="s">
        <v>118</v>
      </c>
      <c r="G115" s="448"/>
      <c r="H115" s="330"/>
      <c r="I115" s="60"/>
    </row>
    <row r="116" spans="1:9" customFormat="1" x14ac:dyDescent="0.25">
      <c r="A116" s="403" t="str">
        <f>A108</f>
        <v>RUA PRINCIPAL DE NOVO HORIZONTE</v>
      </c>
      <c r="B116" s="404"/>
      <c r="C116" s="325">
        <f>C108</f>
        <v>850</v>
      </c>
      <c r="D116" s="412">
        <f>D108</f>
        <v>6</v>
      </c>
      <c r="E116" s="413"/>
      <c r="F116" s="412">
        <f t="shared" ref="F116" si="15">D116*C116</f>
        <v>5100</v>
      </c>
      <c r="G116" s="413"/>
      <c r="H116" s="330"/>
      <c r="I116" s="60"/>
    </row>
    <row r="117" spans="1:9" customFormat="1" x14ac:dyDescent="0.25">
      <c r="A117" s="405" t="s">
        <v>114</v>
      </c>
      <c r="B117" s="406"/>
      <c r="C117" s="136">
        <f>SUM(C116:C116)</f>
        <v>850</v>
      </c>
      <c r="D117" s="449"/>
      <c r="E117" s="450"/>
      <c r="F117" s="405">
        <f>SUM(F116:F116)</f>
        <v>5100</v>
      </c>
      <c r="G117" s="406"/>
      <c r="H117" s="139"/>
      <c r="I117" s="125"/>
    </row>
    <row r="118" spans="1:9" customFormat="1" ht="15" x14ac:dyDescent="0.25">
      <c r="A118" s="135"/>
      <c r="B118" s="58"/>
      <c r="C118" s="61"/>
      <c r="D118" s="61"/>
      <c r="E118" s="61"/>
      <c r="F118" s="61"/>
      <c r="G118" s="61"/>
      <c r="H118" s="61"/>
      <c r="I118" s="61"/>
    </row>
    <row r="119" spans="1:9" s="46" customFormat="1" ht="19.5" customHeight="1" x14ac:dyDescent="0.25">
      <c r="A119" s="247" t="s">
        <v>42</v>
      </c>
      <c r="B119" s="284" t="s">
        <v>6</v>
      </c>
      <c r="C119" s="418" t="s">
        <v>32</v>
      </c>
      <c r="D119" s="421" t="s">
        <v>244</v>
      </c>
      <c r="E119" s="422"/>
      <c r="F119" s="422"/>
      <c r="G119" s="422"/>
      <c r="H119" s="422"/>
      <c r="I119" s="423"/>
    </row>
    <row r="120" spans="1:9" s="46" customFormat="1" ht="19.5" customHeight="1" x14ac:dyDescent="0.25">
      <c r="A120" s="286" t="s">
        <v>72</v>
      </c>
      <c r="B120" s="286" t="str">
        <f>'PLANILHA OFICIAL '!C43</f>
        <v xml:space="preserve">RO-41376 </v>
      </c>
      <c r="C120" s="419"/>
      <c r="D120" s="410"/>
      <c r="E120" s="411"/>
      <c r="F120" s="411"/>
      <c r="G120" s="411"/>
      <c r="H120" s="411"/>
      <c r="I120" s="424"/>
    </row>
    <row r="121" spans="1:9" s="59" customFormat="1" ht="11.25" customHeight="1" x14ac:dyDescent="0.2">
      <c r="A121" s="414" t="s">
        <v>121</v>
      </c>
      <c r="B121" s="415"/>
      <c r="C121" s="418" t="s">
        <v>123</v>
      </c>
      <c r="D121" s="437" t="s">
        <v>109</v>
      </c>
      <c r="E121" s="437" t="s">
        <v>157</v>
      </c>
      <c r="F121" s="414" t="s">
        <v>111</v>
      </c>
      <c r="G121" s="437" t="s">
        <v>125</v>
      </c>
      <c r="H121" s="437" t="s">
        <v>192</v>
      </c>
      <c r="I121" s="407" t="s">
        <v>113</v>
      </c>
    </row>
    <row r="122" spans="1:9" s="59" customFormat="1" ht="11.25" customHeight="1" x14ac:dyDescent="0.2">
      <c r="A122" s="416"/>
      <c r="B122" s="417"/>
      <c r="C122" s="419"/>
      <c r="D122" s="438"/>
      <c r="E122" s="438"/>
      <c r="F122" s="416"/>
      <c r="G122" s="438"/>
      <c r="H122" s="438"/>
      <c r="I122" s="407"/>
    </row>
    <row r="123" spans="1:9" s="60" customFormat="1" x14ac:dyDescent="0.25">
      <c r="A123" s="439" t="s">
        <v>44</v>
      </c>
      <c r="B123" s="440"/>
      <c r="C123" s="66" t="s">
        <v>117</v>
      </c>
      <c r="D123" s="66" t="s">
        <v>117</v>
      </c>
      <c r="E123" s="66" t="s">
        <v>226</v>
      </c>
      <c r="F123" s="66" t="s">
        <v>118</v>
      </c>
      <c r="G123" s="66" t="s">
        <v>225</v>
      </c>
      <c r="H123" s="66" t="s">
        <v>193</v>
      </c>
      <c r="I123" s="67" t="s">
        <v>227</v>
      </c>
    </row>
    <row r="124" spans="1:9" s="60" customFormat="1" x14ac:dyDescent="0.25">
      <c r="A124" s="403" t="str">
        <f>A116</f>
        <v>RUA PRINCIPAL DE NOVO HORIZONTE</v>
      </c>
      <c r="B124" s="404"/>
      <c r="C124" s="325">
        <f>C116</f>
        <v>850</v>
      </c>
      <c r="D124" s="325">
        <f>D116</f>
        <v>6</v>
      </c>
      <c r="E124" s="334">
        <v>1.1999999999999999E-3</v>
      </c>
      <c r="F124" s="325">
        <f t="shared" ref="F124" si="16">C124*D124</f>
        <v>5100</v>
      </c>
      <c r="G124" s="325">
        <f t="shared" ref="G124" si="17">F124*E124</f>
        <v>6.1199999999999992</v>
      </c>
      <c r="H124" s="325">
        <v>541</v>
      </c>
      <c r="I124" s="326">
        <f t="shared" ref="I124" si="18">H124*G124</f>
        <v>3310.9199999999996</v>
      </c>
    </row>
    <row r="125" spans="1:9" s="125" customFormat="1" x14ac:dyDescent="0.25">
      <c r="A125" s="405" t="s">
        <v>114</v>
      </c>
      <c r="B125" s="406"/>
      <c r="C125" s="136">
        <f>SUM(C124:C124)</f>
        <v>850</v>
      </c>
      <c r="D125" s="327"/>
      <c r="E125" s="327"/>
      <c r="F125" s="136">
        <f>SUM(F124:F124)</f>
        <v>5100</v>
      </c>
      <c r="G125" s="136">
        <f>SUM(G124:G124)</f>
        <v>6.1199999999999992</v>
      </c>
      <c r="H125" s="327"/>
      <c r="I125" s="136">
        <f>SUM(I124:I124)</f>
        <v>3310.9199999999996</v>
      </c>
    </row>
    <row r="126" spans="1:9" customFormat="1" ht="15" x14ac:dyDescent="0.25">
      <c r="A126" s="135"/>
      <c r="B126" s="58"/>
      <c r="C126" s="61"/>
      <c r="D126" s="61"/>
      <c r="E126" s="61"/>
      <c r="F126" s="61"/>
      <c r="G126" s="61"/>
      <c r="H126" s="61"/>
      <c r="I126" s="61"/>
    </row>
    <row r="127" spans="1:9" customFormat="1" ht="32.25" customHeight="1" x14ac:dyDescent="0.25">
      <c r="A127" s="247" t="s">
        <v>42</v>
      </c>
      <c r="B127" s="284" t="s">
        <v>7</v>
      </c>
      <c r="C127" s="418" t="s">
        <v>32</v>
      </c>
      <c r="D127" s="441" t="str">
        <f>'PLANILHA OFICIAL '!D46</f>
        <v>PINTURA DE LIGAÇÃO (EXECUÇÃO E FORNECIMENTO DO
MATERIAL BETUMINOSO, EXCLUSIVE TRANSPORTE DO MATERIAL
BETUMINOSO)</v>
      </c>
      <c r="E127" s="442"/>
      <c r="F127" s="442"/>
      <c r="G127" s="443"/>
      <c r="H127" s="333"/>
      <c r="I127" s="46"/>
    </row>
    <row r="128" spans="1:9" customFormat="1" ht="12.75" customHeight="1" x14ac:dyDescent="0.25">
      <c r="A128" s="247" t="s">
        <v>72</v>
      </c>
      <c r="B128" s="285" t="str">
        <f>'PLANILHA OFICIAL '!C46</f>
        <v xml:space="preserve">RO-51229 </v>
      </c>
      <c r="C128" s="419"/>
      <c r="D128" s="444"/>
      <c r="E128" s="445"/>
      <c r="F128" s="445"/>
      <c r="G128" s="446"/>
      <c r="H128" s="333"/>
      <c r="I128" s="46"/>
    </row>
    <row r="129" spans="1:9" customFormat="1" ht="12.75" customHeight="1" x14ac:dyDescent="0.25">
      <c r="A129" s="414" t="s">
        <v>121</v>
      </c>
      <c r="B129" s="415"/>
      <c r="C129" s="418" t="s">
        <v>123</v>
      </c>
      <c r="D129" s="414" t="s">
        <v>109</v>
      </c>
      <c r="E129" s="415"/>
      <c r="F129" s="414" t="s">
        <v>111</v>
      </c>
      <c r="G129" s="415"/>
      <c r="H129" s="319"/>
      <c r="I129" s="59"/>
    </row>
    <row r="130" spans="1:9" customFormat="1" ht="12.75" customHeight="1" x14ac:dyDescent="0.25">
      <c r="A130" s="416"/>
      <c r="B130" s="417"/>
      <c r="C130" s="419"/>
      <c r="D130" s="416"/>
      <c r="E130" s="417"/>
      <c r="F130" s="416"/>
      <c r="G130" s="417"/>
      <c r="H130" s="319"/>
      <c r="I130" s="59"/>
    </row>
    <row r="131" spans="1:9" customFormat="1" x14ac:dyDescent="0.25">
      <c r="A131" s="439" t="s">
        <v>44</v>
      </c>
      <c r="B131" s="440"/>
      <c r="C131" s="66" t="s">
        <v>117</v>
      </c>
      <c r="D131" s="447" t="s">
        <v>117</v>
      </c>
      <c r="E131" s="448"/>
      <c r="F131" s="447" t="s">
        <v>118</v>
      </c>
      <c r="G131" s="448"/>
      <c r="H131" s="330"/>
      <c r="I131" s="60"/>
    </row>
    <row r="132" spans="1:9" customFormat="1" x14ac:dyDescent="0.25">
      <c r="A132" s="403" t="str">
        <f>A124</f>
        <v>RUA PRINCIPAL DE NOVO HORIZONTE</v>
      </c>
      <c r="B132" s="404"/>
      <c r="C132" s="325">
        <f>C124</f>
        <v>850</v>
      </c>
      <c r="D132" s="412">
        <v>5.4</v>
      </c>
      <c r="E132" s="413"/>
      <c r="F132" s="412">
        <f t="shared" ref="F132" si="19">D132*C132</f>
        <v>4590</v>
      </c>
      <c r="G132" s="413"/>
      <c r="H132" s="330"/>
      <c r="I132" s="60"/>
    </row>
    <row r="133" spans="1:9" customFormat="1" x14ac:dyDescent="0.25">
      <c r="A133" s="405" t="s">
        <v>114</v>
      </c>
      <c r="B133" s="406"/>
      <c r="C133" s="136">
        <f>SUM(C132:C132)</f>
        <v>850</v>
      </c>
      <c r="D133" s="457"/>
      <c r="E133" s="458"/>
      <c r="F133" s="405">
        <f>SUM(F132:F132)</f>
        <v>4590</v>
      </c>
      <c r="G133" s="406"/>
      <c r="H133" s="139"/>
      <c r="I133" s="125"/>
    </row>
    <row r="135" spans="1:9" s="46" customFormat="1" ht="20.25" customHeight="1" x14ac:dyDescent="0.25">
      <c r="A135" s="247" t="s">
        <v>42</v>
      </c>
      <c r="B135" s="284" t="s">
        <v>8</v>
      </c>
      <c r="C135" s="418" t="s">
        <v>32</v>
      </c>
      <c r="D135" s="421" t="str">
        <f>'PLANILHA OFICIAL '!D47</f>
        <v>TRANSPORTE DE MATERIAL DE QUALQUER NATUREZA. DISTÂNCIA
MÉDIA DE TRANSPORTE &gt;= 50,10 KM</v>
      </c>
      <c r="E135" s="422"/>
      <c r="F135" s="422"/>
      <c r="G135" s="422"/>
      <c r="H135" s="422"/>
      <c r="I135" s="423"/>
    </row>
    <row r="136" spans="1:9" s="46" customFormat="1" ht="20.25" customHeight="1" x14ac:dyDescent="0.25">
      <c r="A136" s="286" t="s">
        <v>72</v>
      </c>
      <c r="B136" s="286" t="str">
        <f>'PLANILHA OFICIAL '!C47</f>
        <v>RO-41376</v>
      </c>
      <c r="C136" s="419"/>
      <c r="D136" s="410"/>
      <c r="E136" s="411"/>
      <c r="F136" s="411"/>
      <c r="G136" s="411"/>
      <c r="H136" s="411"/>
      <c r="I136" s="424"/>
    </row>
    <row r="137" spans="1:9" s="59" customFormat="1" ht="11.25" customHeight="1" x14ac:dyDescent="0.2">
      <c r="A137" s="414" t="s">
        <v>121</v>
      </c>
      <c r="B137" s="415"/>
      <c r="C137" s="418" t="s">
        <v>123</v>
      </c>
      <c r="D137" s="437" t="s">
        <v>109</v>
      </c>
      <c r="E137" s="437" t="str">
        <f>E121</f>
        <v>TAXA</v>
      </c>
      <c r="F137" s="414" t="s">
        <v>111</v>
      </c>
      <c r="G137" s="437" t="s">
        <v>125</v>
      </c>
      <c r="H137" s="437" t="s">
        <v>192</v>
      </c>
      <c r="I137" s="407" t="s">
        <v>113</v>
      </c>
    </row>
    <row r="138" spans="1:9" s="59" customFormat="1" ht="11.25" customHeight="1" x14ac:dyDescent="0.2">
      <c r="A138" s="416"/>
      <c r="B138" s="417"/>
      <c r="C138" s="419"/>
      <c r="D138" s="438"/>
      <c r="E138" s="438"/>
      <c r="F138" s="416"/>
      <c r="G138" s="438"/>
      <c r="H138" s="438"/>
      <c r="I138" s="407"/>
    </row>
    <row r="139" spans="1:9" s="60" customFormat="1" x14ac:dyDescent="0.25">
      <c r="A139" s="439" t="s">
        <v>44</v>
      </c>
      <c r="B139" s="440"/>
      <c r="C139" s="66" t="s">
        <v>117</v>
      </c>
      <c r="D139" s="66" t="s">
        <v>117</v>
      </c>
      <c r="E139" s="66" t="str">
        <f>E123</f>
        <v>ton x m²</v>
      </c>
      <c r="F139" s="66" t="s">
        <v>118</v>
      </c>
      <c r="G139" s="66" t="s">
        <v>127</v>
      </c>
      <c r="H139" s="66" t="s">
        <v>193</v>
      </c>
      <c r="I139" s="67" t="s">
        <v>129</v>
      </c>
    </row>
    <row r="140" spans="1:9" s="60" customFormat="1" x14ac:dyDescent="0.25">
      <c r="A140" s="403" t="str">
        <f>A132</f>
        <v>RUA PRINCIPAL DE NOVO HORIZONTE</v>
      </c>
      <c r="B140" s="404"/>
      <c r="C140" s="325">
        <f>C132</f>
        <v>850</v>
      </c>
      <c r="D140" s="325">
        <f>D132</f>
        <v>5.4</v>
      </c>
      <c r="E140" s="334">
        <v>5.0000000000000001E-4</v>
      </c>
      <c r="F140" s="325">
        <f t="shared" ref="F140" si="20">C140*D140</f>
        <v>4590</v>
      </c>
      <c r="G140" s="325">
        <f t="shared" ref="G140" si="21">F140*E140</f>
        <v>2.2949999999999999</v>
      </c>
      <c r="H140" s="325">
        <v>541</v>
      </c>
      <c r="I140" s="326">
        <f t="shared" ref="I140" si="22">H140*G140</f>
        <v>1241.595</v>
      </c>
    </row>
    <row r="141" spans="1:9" s="125" customFormat="1" x14ac:dyDescent="0.25">
      <c r="A141" s="405" t="s">
        <v>114</v>
      </c>
      <c r="B141" s="406"/>
      <c r="C141" s="136">
        <f>SUM(C140:C140)</f>
        <v>850</v>
      </c>
      <c r="D141" s="327"/>
      <c r="E141" s="327"/>
      <c r="F141" s="136">
        <f>SUM(F140:F140)</f>
        <v>4590</v>
      </c>
      <c r="G141" s="136">
        <f>SUM(G140:G140)</f>
        <v>2.2949999999999999</v>
      </c>
      <c r="H141" s="327"/>
      <c r="I141" s="136">
        <f>SUM(I140:I140)</f>
        <v>1241.595</v>
      </c>
    </row>
    <row r="143" spans="1:9" customFormat="1" ht="42.75" customHeight="1" x14ac:dyDescent="0.25">
      <c r="A143" s="247" t="s">
        <v>42</v>
      </c>
      <c r="B143" s="284" t="s">
        <v>9</v>
      </c>
      <c r="C143" s="418" t="s">
        <v>32</v>
      </c>
      <c r="D143" s="421" t="str">
        <f>'PLANILHA OFICIAL '!D50</f>
        <v>EXECUÇÃO E APLICAÇÃO DE CONCRETO BETUMINOSO USINADO
A QUENTE (CBUQ), MASSA COMERCIAL, INCLUINDO
FORNECIMENTO E TRANSPORTE DOS AGREGADOS E MATERIAL
BETUMINOSO, EXCLUSIVE TRANSPORTE DA MASSA ASFÁLTICA ATÉ A
PISTA</v>
      </c>
      <c r="E143" s="422"/>
      <c r="F143" s="422"/>
      <c r="G143" s="423"/>
      <c r="H143" s="323"/>
      <c r="I143" s="46"/>
    </row>
    <row r="144" spans="1:9" customFormat="1" ht="42.75" customHeight="1" x14ac:dyDescent="0.25">
      <c r="A144" s="247" t="s">
        <v>72</v>
      </c>
      <c r="B144" s="285">
        <f>'PLANILHA OFICIAL '!C50</f>
        <v>95996</v>
      </c>
      <c r="C144" s="419"/>
      <c r="D144" s="410"/>
      <c r="E144" s="411"/>
      <c r="F144" s="411"/>
      <c r="G144" s="424"/>
      <c r="H144" s="323"/>
      <c r="I144" s="46"/>
    </row>
    <row r="145" spans="1:9" customFormat="1" ht="12.75" customHeight="1" x14ac:dyDescent="0.25">
      <c r="A145" s="414" t="s">
        <v>121</v>
      </c>
      <c r="B145" s="415"/>
      <c r="C145" s="418" t="s">
        <v>123</v>
      </c>
      <c r="D145" s="437" t="s">
        <v>109</v>
      </c>
      <c r="E145" s="437" t="s">
        <v>110</v>
      </c>
      <c r="F145" s="414" t="s">
        <v>111</v>
      </c>
      <c r="G145" s="437" t="s">
        <v>112</v>
      </c>
      <c r="H145" s="319"/>
      <c r="I145" s="59"/>
    </row>
    <row r="146" spans="1:9" customFormat="1" ht="12.75" customHeight="1" x14ac:dyDescent="0.25">
      <c r="A146" s="416"/>
      <c r="B146" s="417"/>
      <c r="C146" s="419"/>
      <c r="D146" s="438"/>
      <c r="E146" s="438"/>
      <c r="F146" s="416"/>
      <c r="G146" s="438"/>
      <c r="H146" s="319"/>
      <c r="I146" s="59"/>
    </row>
    <row r="147" spans="1:9" customFormat="1" x14ac:dyDescent="0.25">
      <c r="A147" s="439" t="s">
        <v>44</v>
      </c>
      <c r="B147" s="440"/>
      <c r="C147" s="66" t="s">
        <v>117</v>
      </c>
      <c r="D147" s="66" t="s">
        <v>117</v>
      </c>
      <c r="E147" s="66" t="s">
        <v>117</v>
      </c>
      <c r="F147" s="66" t="s">
        <v>118</v>
      </c>
      <c r="G147" s="66" t="s">
        <v>119</v>
      </c>
      <c r="H147" s="330"/>
      <c r="I147" s="60"/>
    </row>
    <row r="148" spans="1:9" customFormat="1" x14ac:dyDescent="0.25">
      <c r="A148" s="403" t="str">
        <f>'MEMÓRIA DE CÁLCULO'!A140:B140</f>
        <v>RUA PRINCIPAL DE NOVO HORIZONTE</v>
      </c>
      <c r="B148" s="404"/>
      <c r="C148" s="325">
        <f>C140</f>
        <v>850</v>
      </c>
      <c r="D148" s="325">
        <f>D140</f>
        <v>5.4</v>
      </c>
      <c r="E148" s="325">
        <v>0.03</v>
      </c>
      <c r="F148" s="325">
        <f t="shared" ref="F148" si="23">C148*D148</f>
        <v>4590</v>
      </c>
      <c r="G148" s="325">
        <f t="shared" ref="G148" si="24">F148*E148</f>
        <v>137.69999999999999</v>
      </c>
      <c r="H148" s="330"/>
      <c r="I148" s="60"/>
    </row>
    <row r="149" spans="1:9" customFormat="1" x14ac:dyDescent="0.25">
      <c r="A149" s="405" t="s">
        <v>114</v>
      </c>
      <c r="B149" s="406"/>
      <c r="C149" s="136">
        <f>SUM(C148:C148)</f>
        <v>850</v>
      </c>
      <c r="D149" s="327"/>
      <c r="E149" s="327"/>
      <c r="F149" s="136">
        <f>SUM(F148:F148)</f>
        <v>4590</v>
      </c>
      <c r="G149" s="136">
        <f>SUM(G148:G148)</f>
        <v>137.69999999999999</v>
      </c>
      <c r="H149" s="139"/>
      <c r="I149" s="125"/>
    </row>
    <row r="152" spans="1:9" customFormat="1" ht="15" customHeight="1" x14ac:dyDescent="0.25">
      <c r="A152" s="247" t="s">
        <v>42</v>
      </c>
      <c r="B152" s="284" t="s">
        <v>10</v>
      </c>
      <c r="C152" s="418" t="s">
        <v>32</v>
      </c>
      <c r="D152" s="421" t="str">
        <f>'PLANILHA OFICIAL '!D51</f>
        <v>TRANSPORTE DE CONCRETO BETUMINOSO USINADO A QUENTE.
DISTÂNCIA MÉDIA DE TRANSPORTE DE 30,10 A 40,00 KM (VOLUME
COMPACTADO)</v>
      </c>
      <c r="E152" s="422"/>
      <c r="F152" s="422"/>
      <c r="G152" s="422"/>
      <c r="H152" s="422"/>
      <c r="I152" s="423"/>
    </row>
    <row r="153" spans="1:9" customFormat="1" ht="31.5" customHeight="1" x14ac:dyDescent="0.25">
      <c r="A153" s="247" t="s">
        <v>72</v>
      </c>
      <c r="B153" s="285" t="str">
        <f>'PLANILHA OFICIAL '!C51</f>
        <v>RO-14036</v>
      </c>
      <c r="C153" s="419"/>
      <c r="D153" s="410"/>
      <c r="E153" s="411"/>
      <c r="F153" s="411"/>
      <c r="G153" s="411"/>
      <c r="H153" s="411"/>
      <c r="I153" s="424"/>
    </row>
    <row r="154" spans="1:9" customFormat="1" ht="12.75" customHeight="1" x14ac:dyDescent="0.25">
      <c r="A154" s="414" t="s">
        <v>121</v>
      </c>
      <c r="B154" s="415"/>
      <c r="C154" s="418" t="s">
        <v>123</v>
      </c>
      <c r="D154" s="437" t="s">
        <v>109</v>
      </c>
      <c r="E154" s="437" t="s">
        <v>110</v>
      </c>
      <c r="F154" s="414" t="s">
        <v>111</v>
      </c>
      <c r="G154" s="437" t="s">
        <v>112</v>
      </c>
      <c r="H154" s="437" t="s">
        <v>192</v>
      </c>
      <c r="I154" s="407" t="s">
        <v>113</v>
      </c>
    </row>
    <row r="155" spans="1:9" customFormat="1" ht="12.75" customHeight="1" x14ac:dyDescent="0.25">
      <c r="A155" s="416"/>
      <c r="B155" s="417"/>
      <c r="C155" s="419"/>
      <c r="D155" s="438"/>
      <c r="E155" s="438"/>
      <c r="F155" s="416"/>
      <c r="G155" s="438"/>
      <c r="H155" s="438"/>
      <c r="I155" s="407"/>
    </row>
    <row r="156" spans="1:9" customFormat="1" x14ac:dyDescent="0.25">
      <c r="A156" s="439" t="s">
        <v>44</v>
      </c>
      <c r="B156" s="440"/>
      <c r="C156" s="66" t="s">
        <v>117</v>
      </c>
      <c r="D156" s="66" t="s">
        <v>117</v>
      </c>
      <c r="E156" s="66" t="s">
        <v>117</v>
      </c>
      <c r="F156" s="66" t="s">
        <v>118</v>
      </c>
      <c r="G156" s="66" t="s">
        <v>119</v>
      </c>
      <c r="H156" s="66" t="s">
        <v>193</v>
      </c>
      <c r="I156" s="67" t="s">
        <v>194</v>
      </c>
    </row>
    <row r="157" spans="1:9" customFormat="1" x14ac:dyDescent="0.25">
      <c r="A157" s="403" t="str">
        <f>A148</f>
        <v>RUA PRINCIPAL DE NOVO HORIZONTE</v>
      </c>
      <c r="B157" s="404"/>
      <c r="C157" s="325">
        <f>C148</f>
        <v>850</v>
      </c>
      <c r="D157" s="325">
        <f>D148</f>
        <v>5.4</v>
      </c>
      <c r="E157" s="325">
        <f>E148</f>
        <v>0.03</v>
      </c>
      <c r="F157" s="325">
        <f t="shared" ref="F157" si="25">D157*C157</f>
        <v>4590</v>
      </c>
      <c r="G157" s="325">
        <f t="shared" ref="G157" si="26">F157*E157</f>
        <v>137.69999999999999</v>
      </c>
      <c r="H157" s="325">
        <v>47.2</v>
      </c>
      <c r="I157" s="326">
        <f t="shared" ref="I157" si="27">H157*G157</f>
        <v>6499.44</v>
      </c>
    </row>
    <row r="158" spans="1:9" customFormat="1" x14ac:dyDescent="0.25">
      <c r="A158" s="405" t="s">
        <v>114</v>
      </c>
      <c r="B158" s="406"/>
      <c r="C158" s="136">
        <f>SUM(C157:C157)</f>
        <v>850</v>
      </c>
      <c r="D158" s="327"/>
      <c r="E158" s="327"/>
      <c r="F158" s="136">
        <f>SUM(F157:F157)</f>
        <v>4590</v>
      </c>
      <c r="G158" s="136">
        <f>SUM(G157:G157)</f>
        <v>137.69999999999999</v>
      </c>
      <c r="H158" s="327"/>
      <c r="I158" s="136">
        <f>SUM(I157:I157)</f>
        <v>6499.44</v>
      </c>
    </row>
    <row r="161" spans="1:9" s="46" customFormat="1" ht="18.75" customHeight="1" x14ac:dyDescent="0.25">
      <c r="A161" s="247" t="s">
        <v>42</v>
      </c>
      <c r="B161" s="284" t="s">
        <v>70</v>
      </c>
      <c r="C161" s="418" t="s">
        <v>32</v>
      </c>
      <c r="D161" s="434" t="str">
        <f>'PLANILHA OFICIAL '!D54</f>
        <v>MEIO-FIO COM SARJETA, EXECUTADO C/EXTRUSORA (SARJETA
30X8CM MEIO-FIO 15X10CM X H=23CM), INCLUI ESCAVAÇÃO E
ACERTO FAIXA 0,45M</v>
      </c>
      <c r="E161" s="434"/>
      <c r="F161" s="434"/>
      <c r="G161" s="59"/>
      <c r="H161" s="59"/>
      <c r="I161" s="59"/>
    </row>
    <row r="162" spans="1:9" s="46" customFormat="1" ht="18.75" customHeight="1" x14ac:dyDescent="0.25">
      <c r="A162" s="247" t="s">
        <v>72</v>
      </c>
      <c r="B162" s="285" t="str">
        <f>'PLANILHA OFICIAL '!C54</f>
        <v>ED-48665</v>
      </c>
      <c r="C162" s="419"/>
      <c r="D162" s="434"/>
      <c r="E162" s="434"/>
      <c r="F162" s="434"/>
      <c r="G162" s="60"/>
      <c r="H162" s="60"/>
      <c r="I162" s="60"/>
    </row>
    <row r="163" spans="1:9" s="59" customFormat="1" ht="11.25" customHeight="1" x14ac:dyDescent="0.25">
      <c r="A163" s="414" t="s">
        <v>121</v>
      </c>
      <c r="B163" s="415"/>
      <c r="C163" s="418" t="s">
        <v>184</v>
      </c>
      <c r="D163" s="432" t="s">
        <v>158</v>
      </c>
      <c r="E163" s="432"/>
      <c r="F163" s="407" t="s">
        <v>12</v>
      </c>
      <c r="G163" s="103"/>
      <c r="H163" s="103"/>
      <c r="I163" s="103"/>
    </row>
    <row r="164" spans="1:9" s="59" customFormat="1" ht="27" customHeight="1" x14ac:dyDescent="0.2">
      <c r="A164" s="416"/>
      <c r="B164" s="417"/>
      <c r="C164" s="419"/>
      <c r="D164" s="432"/>
      <c r="E164" s="432"/>
      <c r="F164" s="407"/>
    </row>
    <row r="165" spans="1:9" s="60" customFormat="1" x14ac:dyDescent="0.25">
      <c r="A165" s="428" t="s">
        <v>44</v>
      </c>
      <c r="B165" s="429"/>
      <c r="C165" s="248" t="s">
        <v>117</v>
      </c>
      <c r="D165" s="433" t="s">
        <v>117</v>
      </c>
      <c r="E165" s="433"/>
      <c r="F165" s="248" t="s">
        <v>117</v>
      </c>
    </row>
    <row r="166" spans="1:9" s="60" customFormat="1" x14ac:dyDescent="0.25">
      <c r="A166" s="481" t="str">
        <f>A157</f>
        <v>RUA PRINCIPAL DE NOVO HORIZONTE</v>
      </c>
      <c r="B166" s="482"/>
      <c r="C166" s="483" t="s">
        <v>152</v>
      </c>
      <c r="D166" s="633"/>
      <c r="E166" s="633"/>
      <c r="F166" s="484"/>
    </row>
    <row r="167" spans="1:9" s="125" customFormat="1" x14ac:dyDescent="0.25">
      <c r="A167" s="430" t="s">
        <v>114</v>
      </c>
      <c r="B167" s="431"/>
      <c r="C167" s="287">
        <f>SUM(C166:C166)</f>
        <v>0</v>
      </c>
      <c r="D167" s="435"/>
      <c r="E167" s="436"/>
      <c r="F167" s="287">
        <f>SUM(F166:F166)</f>
        <v>0</v>
      </c>
      <c r="G167" s="59"/>
      <c r="H167" s="59"/>
      <c r="I167" s="59"/>
    </row>
    <row r="173" spans="1:9" x14ac:dyDescent="0.25">
      <c r="E173" s="249"/>
    </row>
    <row r="174" spans="1:9" x14ac:dyDescent="0.25">
      <c r="A174" s="217" t="s">
        <v>167</v>
      </c>
      <c r="B174" s="217"/>
      <c r="C174" s="216"/>
    </row>
    <row r="175" spans="1:9" x14ac:dyDescent="0.25">
      <c r="A175" s="369" t="s">
        <v>168</v>
      </c>
      <c r="B175" s="369"/>
      <c r="C175" s="369"/>
    </row>
  </sheetData>
  <mergeCells count="236">
    <mergeCell ref="C31:C32"/>
    <mergeCell ref="D31:G32"/>
    <mergeCell ref="C166:F166"/>
    <mergeCell ref="A20:B20"/>
    <mergeCell ref="A21:B21"/>
    <mergeCell ref="C18:G19"/>
    <mergeCell ref="C20:G20"/>
    <mergeCell ref="C21:G21"/>
    <mergeCell ref="C16:C17"/>
    <mergeCell ref="D16:G17"/>
    <mergeCell ref="A18:B19"/>
    <mergeCell ref="H52:H53"/>
    <mergeCell ref="G52:G53"/>
    <mergeCell ref="A33:B34"/>
    <mergeCell ref="C33:G34"/>
    <mergeCell ref="A35:B35"/>
    <mergeCell ref="C35:G35"/>
    <mergeCell ref="A36:B36"/>
    <mergeCell ref="C36:G36"/>
    <mergeCell ref="C24:C25"/>
    <mergeCell ref="D24:G25"/>
    <mergeCell ref="A26:B27"/>
    <mergeCell ref="C26:G27"/>
    <mergeCell ref="A28:B28"/>
    <mergeCell ref="C28:G28"/>
    <mergeCell ref="A29:B29"/>
    <mergeCell ref="C29:G29"/>
    <mergeCell ref="A166:B166"/>
    <mergeCell ref="H137:H138"/>
    <mergeCell ref="A148:B148"/>
    <mergeCell ref="A157:B157"/>
    <mergeCell ref="H154:H155"/>
    <mergeCell ref="A108:B108"/>
    <mergeCell ref="H105:H106"/>
    <mergeCell ref="A116:B116"/>
    <mergeCell ref="D116:E116"/>
    <mergeCell ref="F116:G116"/>
    <mergeCell ref="D129:E130"/>
    <mergeCell ref="D131:E131"/>
    <mergeCell ref="D133:E133"/>
    <mergeCell ref="F129:G130"/>
    <mergeCell ref="F131:G131"/>
    <mergeCell ref="F133:G133"/>
    <mergeCell ref="F121:F122"/>
    <mergeCell ref="G121:G122"/>
    <mergeCell ref="A109:B109"/>
    <mergeCell ref="A125:B125"/>
    <mergeCell ref="A121:B122"/>
    <mergeCell ref="C121:C122"/>
    <mergeCell ref="D121:D122"/>
    <mergeCell ref="A47:B47"/>
    <mergeCell ref="D68:D69"/>
    <mergeCell ref="E68:E69"/>
    <mergeCell ref="F68:F69"/>
    <mergeCell ref="A46:B46"/>
    <mergeCell ref="A40:I40"/>
    <mergeCell ref="I44:I45"/>
    <mergeCell ref="C42:C43"/>
    <mergeCell ref="D42:G43"/>
    <mergeCell ref="A44:B45"/>
    <mergeCell ref="C44:C45"/>
    <mergeCell ref="D44:D45"/>
    <mergeCell ref="E44:E45"/>
    <mergeCell ref="F44:F45"/>
    <mergeCell ref="G44:G45"/>
    <mergeCell ref="F64:G64"/>
    <mergeCell ref="D60:E61"/>
    <mergeCell ref="D62:E62"/>
    <mergeCell ref="C66:C67"/>
    <mergeCell ref="D66:G67"/>
    <mergeCell ref="A62:B62"/>
    <mergeCell ref="A4:C4"/>
    <mergeCell ref="C8:C9"/>
    <mergeCell ref="A10:B11"/>
    <mergeCell ref="A12:B12"/>
    <mergeCell ref="A13:B13"/>
    <mergeCell ref="A7:I7"/>
    <mergeCell ref="C10:I11"/>
    <mergeCell ref="C12:I12"/>
    <mergeCell ref="C13:I13"/>
    <mergeCell ref="D8:I9"/>
    <mergeCell ref="A48:B48"/>
    <mergeCell ref="C60:C61"/>
    <mergeCell ref="E105:E106"/>
    <mergeCell ref="F105:F106"/>
    <mergeCell ref="G105:G106"/>
    <mergeCell ref="D103:I104"/>
    <mergeCell ref="A78:B78"/>
    <mergeCell ref="A72:B72"/>
    <mergeCell ref="C74:C75"/>
    <mergeCell ref="D74:G75"/>
    <mergeCell ref="A70:B70"/>
    <mergeCell ref="A76:B77"/>
    <mergeCell ref="C76:C77"/>
    <mergeCell ref="D76:D77"/>
    <mergeCell ref="E76:E77"/>
    <mergeCell ref="F76:F77"/>
    <mergeCell ref="G76:G77"/>
    <mergeCell ref="G68:G69"/>
    <mergeCell ref="I68:I69"/>
    <mergeCell ref="F62:G62"/>
    <mergeCell ref="F60:G61"/>
    <mergeCell ref="F63:G63"/>
    <mergeCell ref="A71:B71"/>
    <mergeCell ref="A55:B55"/>
    <mergeCell ref="I97:I98"/>
    <mergeCell ref="A107:B107"/>
    <mergeCell ref="A97:B98"/>
    <mergeCell ref="A99:B99"/>
    <mergeCell ref="A101:B101"/>
    <mergeCell ref="C103:C104"/>
    <mergeCell ref="A105:B106"/>
    <mergeCell ref="C105:C106"/>
    <mergeCell ref="D105:D106"/>
    <mergeCell ref="A100:B100"/>
    <mergeCell ref="I105:I106"/>
    <mergeCell ref="D111:G112"/>
    <mergeCell ref="C111:C112"/>
    <mergeCell ref="A117:B117"/>
    <mergeCell ref="B95:B96"/>
    <mergeCell ref="C95:C96"/>
    <mergeCell ref="D95:G96"/>
    <mergeCell ref="C97:C98"/>
    <mergeCell ref="D97:D98"/>
    <mergeCell ref="E97:E98"/>
    <mergeCell ref="F97:F98"/>
    <mergeCell ref="G97:G98"/>
    <mergeCell ref="A88:B88"/>
    <mergeCell ref="A89:B89"/>
    <mergeCell ref="A90:B90"/>
    <mergeCell ref="A91:B91"/>
    <mergeCell ref="A92:B92"/>
    <mergeCell ref="A93:B93"/>
    <mergeCell ref="C119:C120"/>
    <mergeCell ref="A95:A96"/>
    <mergeCell ref="A115:B115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123:B123"/>
    <mergeCell ref="D115:E115"/>
    <mergeCell ref="D117:E117"/>
    <mergeCell ref="D113:E114"/>
    <mergeCell ref="F113:G114"/>
    <mergeCell ref="A124:B124"/>
    <mergeCell ref="D119:I120"/>
    <mergeCell ref="I121:I122"/>
    <mergeCell ref="H121:H122"/>
    <mergeCell ref="F117:G117"/>
    <mergeCell ref="F115:G115"/>
    <mergeCell ref="E121:E122"/>
    <mergeCell ref="A133:B133"/>
    <mergeCell ref="C127:C128"/>
    <mergeCell ref="D127:G128"/>
    <mergeCell ref="A129:B130"/>
    <mergeCell ref="C129:C130"/>
    <mergeCell ref="A141:B141"/>
    <mergeCell ref="A139:B139"/>
    <mergeCell ref="C135:C136"/>
    <mergeCell ref="A137:B138"/>
    <mergeCell ref="C137:C138"/>
    <mergeCell ref="D137:D138"/>
    <mergeCell ref="E137:E138"/>
    <mergeCell ref="F137:F138"/>
    <mergeCell ref="G137:G138"/>
    <mergeCell ref="A131:B131"/>
    <mergeCell ref="A132:B132"/>
    <mergeCell ref="D132:E132"/>
    <mergeCell ref="F132:G132"/>
    <mergeCell ref="D135:I136"/>
    <mergeCell ref="I137:I138"/>
    <mergeCell ref="A149:B149"/>
    <mergeCell ref="A147:B147"/>
    <mergeCell ref="C143:C144"/>
    <mergeCell ref="D143:G144"/>
    <mergeCell ref="A145:B146"/>
    <mergeCell ref="C145:C146"/>
    <mergeCell ref="D145:D146"/>
    <mergeCell ref="E145:E146"/>
    <mergeCell ref="F145:F146"/>
    <mergeCell ref="G145:G146"/>
    <mergeCell ref="A140:B140"/>
    <mergeCell ref="A158:B158"/>
    <mergeCell ref="A156:B156"/>
    <mergeCell ref="C152:C153"/>
    <mergeCell ref="A154:B155"/>
    <mergeCell ref="C154:C155"/>
    <mergeCell ref="D154:D155"/>
    <mergeCell ref="E154:E155"/>
    <mergeCell ref="F154:F155"/>
    <mergeCell ref="G154:G155"/>
    <mergeCell ref="D152:I153"/>
    <mergeCell ref="A1:I1"/>
    <mergeCell ref="A2:I2"/>
    <mergeCell ref="A175:C175"/>
    <mergeCell ref="A110:I110"/>
    <mergeCell ref="C113:C114"/>
    <mergeCell ref="A113:B114"/>
    <mergeCell ref="A165:B165"/>
    <mergeCell ref="A167:B167"/>
    <mergeCell ref="C161:C162"/>
    <mergeCell ref="A163:B164"/>
    <mergeCell ref="C163:C164"/>
    <mergeCell ref="I154:I155"/>
    <mergeCell ref="D163:E164"/>
    <mergeCell ref="D165:E165"/>
    <mergeCell ref="F163:F164"/>
    <mergeCell ref="D161:F162"/>
    <mergeCell ref="D167:E167"/>
    <mergeCell ref="I76:I77"/>
    <mergeCell ref="C50:C51"/>
    <mergeCell ref="A52:B53"/>
    <mergeCell ref="C52:C53"/>
    <mergeCell ref="D52:D53"/>
    <mergeCell ref="E52:E53"/>
    <mergeCell ref="F52:F53"/>
    <mergeCell ref="A54:B54"/>
    <mergeCell ref="A56:B56"/>
    <mergeCell ref="I52:I53"/>
    <mergeCell ref="D50:I51"/>
    <mergeCell ref="A63:B63"/>
    <mergeCell ref="D63:E63"/>
    <mergeCell ref="A68:B69"/>
    <mergeCell ref="C68:C69"/>
    <mergeCell ref="I60:I61"/>
    <mergeCell ref="C58:C59"/>
    <mergeCell ref="D58:G59"/>
    <mergeCell ref="A64:B64"/>
    <mergeCell ref="D64:E64"/>
    <mergeCell ref="A60:B61"/>
  </mergeCells>
  <conditionalFormatting sqref="B126 B1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02 B73 B49 B65 B6 B94 B57 B14:B15 B37:B3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43307086614173229" right="0.51181102362204722" top="0.74803149606299213" bottom="0.55118110236220474" header="0.43307086614173229" footer="0.31496062992125984"/>
  <pageSetup paperSize="9" scale="56" orientation="portrait" r:id="rId1"/>
  <headerFooter>
    <oddHeader xml:space="preserve">&amp;C&amp;20MEMÓRIA DE CÁLCULO </oddHeader>
    <oddFooter>Página &amp;P de &amp;N</oddFooter>
  </headerFooter>
  <rowBreaks count="3" manualBreakCount="3">
    <brk id="65" max="7" man="1"/>
    <brk id="102" max="7" man="1"/>
    <brk id="14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opLeftCell="A10" workbookViewId="0">
      <selection activeCell="E15" sqref="E15"/>
    </sheetView>
  </sheetViews>
  <sheetFormatPr defaultColWidth="9.109375" defaultRowHeight="17.399999999999999" x14ac:dyDescent="0.3"/>
  <cols>
    <col min="1" max="1" width="15.5546875" style="44" customWidth="1"/>
    <col min="2" max="2" width="37.109375" style="34" customWidth="1"/>
    <col min="3" max="3" width="45.44140625" style="34" customWidth="1"/>
    <col min="4" max="16384" width="9.109375" style="34"/>
  </cols>
  <sheetData>
    <row r="1" spans="1:6" x14ac:dyDescent="0.3">
      <c r="A1" s="14" t="s">
        <v>131</v>
      </c>
      <c r="B1"/>
      <c r="C1" s="64"/>
    </row>
    <row r="2" spans="1:6" x14ac:dyDescent="0.3">
      <c r="A2" s="14" t="s">
        <v>99</v>
      </c>
      <c r="B2"/>
      <c r="C2" s="64"/>
    </row>
    <row r="3" spans="1:6" x14ac:dyDescent="0.3">
      <c r="A3" s="14" t="s">
        <v>132</v>
      </c>
      <c r="B3"/>
      <c r="C3" s="64"/>
    </row>
    <row r="4" spans="1:6" x14ac:dyDescent="0.3">
      <c r="A4" s="426" t="s">
        <v>108</v>
      </c>
      <c r="B4" s="426"/>
      <c r="C4" s="426"/>
    </row>
    <row r="5" spans="1:6" x14ac:dyDescent="0.3">
      <c r="A5" s="130" t="s">
        <v>133</v>
      </c>
      <c r="B5"/>
      <c r="C5" s="64"/>
    </row>
    <row r="6" spans="1:6" s="35" customFormat="1" ht="16.5" customHeight="1" x14ac:dyDescent="0.3">
      <c r="A6" s="29" t="s">
        <v>100</v>
      </c>
      <c r="B6" s="55"/>
      <c r="C6" s="63"/>
      <c r="D6" s="28"/>
      <c r="E6" s="30"/>
      <c r="F6" s="31"/>
    </row>
    <row r="7" spans="1:6" s="36" customFormat="1" ht="51.75" customHeight="1" x14ac:dyDescent="0.3">
      <c r="A7" s="78" t="s">
        <v>11</v>
      </c>
      <c r="B7" s="57" t="s">
        <v>33</v>
      </c>
      <c r="C7" s="57" t="s">
        <v>34</v>
      </c>
    </row>
    <row r="8" spans="1:6" s="37" customFormat="1" ht="51.75" customHeight="1" x14ac:dyDescent="0.3">
      <c r="A8" s="48">
        <v>1</v>
      </c>
      <c r="B8" s="49" t="s">
        <v>35</v>
      </c>
      <c r="C8" s="40">
        <v>3.0000000000000001E-3</v>
      </c>
    </row>
    <row r="9" spans="1:6" ht="51.75" customHeight="1" x14ac:dyDescent="0.3">
      <c r="A9" s="38">
        <v>2</v>
      </c>
      <c r="B9" s="49" t="s">
        <v>36</v>
      </c>
      <c r="C9" s="39">
        <v>1.7999999999999999E-2</v>
      </c>
    </row>
    <row r="10" spans="1:6" ht="51.75" customHeight="1" x14ac:dyDescent="0.3">
      <c r="A10" s="38">
        <v>3</v>
      </c>
      <c r="B10" s="49" t="s">
        <v>37</v>
      </c>
      <c r="C10" s="39">
        <v>1.2E-2</v>
      </c>
    </row>
    <row r="11" spans="1:6" ht="51.75" customHeight="1" x14ac:dyDescent="0.3">
      <c r="A11" s="38">
        <v>4</v>
      </c>
      <c r="B11" s="49" t="s">
        <v>38</v>
      </c>
      <c r="C11" s="39">
        <v>8.0500000000000002E-2</v>
      </c>
    </row>
    <row r="12" spans="1:6" s="37" customFormat="1" ht="51.75" customHeight="1" x14ac:dyDescent="0.3">
      <c r="A12" s="38">
        <v>5</v>
      </c>
      <c r="B12" s="49" t="s">
        <v>39</v>
      </c>
      <c r="C12" s="40">
        <v>5.9400000000000001E-2</v>
      </c>
    </row>
    <row r="13" spans="1:6" ht="51.75" customHeight="1" x14ac:dyDescent="0.3">
      <c r="A13" s="38">
        <v>6</v>
      </c>
      <c r="B13" s="49" t="s">
        <v>40</v>
      </c>
      <c r="C13" s="39">
        <v>9.6500000000000002E-2</v>
      </c>
    </row>
    <row r="14" spans="1:6" s="37" customFormat="1" ht="51.75" customHeight="1" x14ac:dyDescent="0.3">
      <c r="A14" s="41"/>
      <c r="B14" s="42" t="s">
        <v>41</v>
      </c>
      <c r="C14" s="43">
        <f>SUM(C8:C13)</f>
        <v>0.26939999999999997</v>
      </c>
    </row>
  </sheetData>
  <mergeCells count="1">
    <mergeCell ref="A4:C4"/>
  </mergeCells>
  <printOptions horizontalCentered="1"/>
  <pageMargins left="0.51181102362204722" right="0.51181102362204722" top="1.1100000000000001" bottom="0.78740157480314965" header="0.98425196850393704" footer="0.31496062992125984"/>
  <pageSetup scale="9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showZeros="0" view="pageBreakPreview" topLeftCell="A13" zoomScale="90" zoomScaleNormal="75" zoomScaleSheetLayoutView="90" workbookViewId="0">
      <selection activeCell="G10" sqref="G10"/>
    </sheetView>
  </sheetViews>
  <sheetFormatPr defaultColWidth="9.109375" defaultRowHeight="13.2" x14ac:dyDescent="0.25"/>
  <cols>
    <col min="1" max="1" width="10.5546875" style="157" customWidth="1"/>
    <col min="2" max="2" width="10.33203125" style="157" customWidth="1"/>
    <col min="3" max="3" width="51" style="157" customWidth="1"/>
    <col min="4" max="4" width="14.44140625" style="159" customWidth="1"/>
    <col min="5" max="5" width="18.33203125" style="159" customWidth="1"/>
    <col min="6" max="6" width="13.88671875" style="157" customWidth="1"/>
    <col min="7" max="8" width="16" style="157" customWidth="1"/>
    <col min="9" max="9" width="14.6640625" style="157" customWidth="1"/>
    <col min="10" max="10" width="14.88671875" style="157" customWidth="1"/>
    <col min="11" max="11" width="16.109375" style="157" customWidth="1"/>
    <col min="12" max="12" width="9.109375" style="157"/>
    <col min="13" max="13" width="13.33203125" style="157" customWidth="1"/>
    <col min="14" max="16384" width="9.109375" style="157"/>
  </cols>
  <sheetData>
    <row r="1" spans="1:11" ht="92.25" customHeight="1" thickBot="1" x14ac:dyDescent="0.3">
      <c r="A1" s="153"/>
      <c r="B1" s="154"/>
      <c r="C1" s="154"/>
      <c r="D1" s="155"/>
      <c r="E1" s="155"/>
      <c r="F1" s="155"/>
      <c r="G1" s="155"/>
      <c r="H1" s="155"/>
      <c r="I1" s="154"/>
      <c r="J1" s="154"/>
      <c r="K1" s="156"/>
    </row>
    <row r="2" spans="1:11" ht="3" customHeight="1" thickBot="1" x14ac:dyDescent="0.3">
      <c r="A2" s="158"/>
      <c r="B2" s="158"/>
      <c r="C2" s="158"/>
      <c r="F2" s="159"/>
      <c r="G2" s="159"/>
      <c r="H2" s="159"/>
      <c r="I2" s="158"/>
      <c r="J2" s="158"/>
      <c r="K2" s="158"/>
    </row>
    <row r="3" spans="1:11" ht="16.2" thickBot="1" x14ac:dyDescent="0.35">
      <c r="A3" s="508" t="s">
        <v>171</v>
      </c>
      <c r="B3" s="509"/>
      <c r="C3" s="509"/>
      <c r="D3" s="509"/>
      <c r="E3" s="509"/>
      <c r="F3" s="509"/>
      <c r="G3" s="509"/>
      <c r="H3" s="509"/>
      <c r="I3" s="509"/>
      <c r="J3" s="509"/>
      <c r="K3" s="510"/>
    </row>
    <row r="4" spans="1:11" ht="3" customHeight="1" thickBot="1" x14ac:dyDescent="0.3"/>
    <row r="5" spans="1:11" ht="18" customHeight="1" thickBot="1" x14ac:dyDescent="0.3">
      <c r="A5" s="511" t="s">
        <v>159</v>
      </c>
      <c r="B5" s="512"/>
      <c r="C5" s="512"/>
      <c r="D5" s="512"/>
      <c r="E5" s="512"/>
      <c r="F5" s="512"/>
      <c r="G5" s="512"/>
      <c r="H5" s="512"/>
      <c r="I5" s="512"/>
      <c r="J5" s="512"/>
      <c r="K5" s="513"/>
    </row>
    <row r="6" spans="1:11" ht="18" customHeight="1" x14ac:dyDescent="0.25">
      <c r="A6" s="514" t="str">
        <f>'PLANILHA OFICIAL '!A6:E6</f>
        <v>PREFEITURA: MUNICIPAL DE LONTRA</v>
      </c>
      <c r="B6" s="515"/>
      <c r="C6" s="516"/>
      <c r="D6" s="517" t="s">
        <v>160</v>
      </c>
      <c r="E6" s="518"/>
      <c r="F6" s="519">
        <f>E22</f>
        <v>386244.41</v>
      </c>
      <c r="G6" s="519"/>
      <c r="H6" s="160"/>
      <c r="I6" s="520" t="s">
        <v>286</v>
      </c>
      <c r="J6" s="521"/>
      <c r="K6" s="522"/>
    </row>
    <row r="7" spans="1:11" ht="18" customHeight="1" thickBot="1" x14ac:dyDescent="0.3">
      <c r="A7" s="500" t="s">
        <v>161</v>
      </c>
      <c r="B7" s="501"/>
      <c r="C7" s="502"/>
      <c r="D7" s="501" t="s">
        <v>199</v>
      </c>
      <c r="E7" s="501"/>
      <c r="F7" s="501"/>
      <c r="G7" s="501"/>
      <c r="H7" s="501"/>
      <c r="I7" s="503" t="s">
        <v>170</v>
      </c>
      <c r="J7" s="501"/>
      <c r="K7" s="504"/>
    </row>
    <row r="8" spans="1:11" ht="36" customHeight="1" thickBot="1" x14ac:dyDescent="0.3">
      <c r="A8" s="161" t="s">
        <v>42</v>
      </c>
      <c r="B8" s="162" t="s">
        <v>55</v>
      </c>
      <c r="C8" s="163" t="s">
        <v>78</v>
      </c>
      <c r="D8" s="164" t="s">
        <v>79</v>
      </c>
      <c r="E8" s="164" t="s">
        <v>80</v>
      </c>
      <c r="F8" s="162" t="s">
        <v>81</v>
      </c>
      <c r="G8" s="162" t="s">
        <v>82</v>
      </c>
      <c r="H8" s="162" t="s">
        <v>83</v>
      </c>
      <c r="I8" s="162" t="s">
        <v>84</v>
      </c>
      <c r="J8" s="162" t="s">
        <v>85</v>
      </c>
      <c r="K8" s="165" t="s">
        <v>86</v>
      </c>
    </row>
    <row r="9" spans="1:11" ht="14.25" customHeight="1" x14ac:dyDescent="0.25">
      <c r="A9" s="505">
        <v>1</v>
      </c>
      <c r="B9" s="506"/>
      <c r="C9" s="507" t="s">
        <v>63</v>
      </c>
      <c r="D9" s="166" t="s">
        <v>87</v>
      </c>
      <c r="E9" s="167">
        <f>E10/$E$22</f>
        <v>2.4347562725891621E-2</v>
      </c>
      <c r="F9" s="167">
        <v>1</v>
      </c>
      <c r="G9" s="168"/>
      <c r="H9" s="168"/>
      <c r="I9" s="169"/>
      <c r="J9" s="168"/>
      <c r="K9" s="170"/>
    </row>
    <row r="10" spans="1:11" ht="14.25" customHeight="1" x14ac:dyDescent="0.25">
      <c r="A10" s="489"/>
      <c r="B10" s="490"/>
      <c r="C10" s="491"/>
      <c r="D10" s="171" t="s">
        <v>88</v>
      </c>
      <c r="E10" s="172">
        <f>'PLANILHA OFICIAL '!I31</f>
        <v>9404.11</v>
      </c>
      <c r="F10" s="172">
        <f>E10</f>
        <v>9404.11</v>
      </c>
      <c r="G10" s="172"/>
      <c r="H10" s="172"/>
      <c r="I10" s="172">
        <f>I9*$E$10</f>
        <v>0</v>
      </c>
      <c r="J10" s="172">
        <f>J9*$E$10</f>
        <v>0</v>
      </c>
      <c r="K10" s="172">
        <f>K9*$E$10</f>
        <v>0</v>
      </c>
    </row>
    <row r="11" spans="1:11" ht="14.25" customHeight="1" x14ac:dyDescent="0.25">
      <c r="A11" s="489">
        <v>2</v>
      </c>
      <c r="B11" s="490"/>
      <c r="C11" s="491" t="str">
        <f>'[1]PLANILHA OFICIAL'!C23</f>
        <v>TERRAPLENAGEM</v>
      </c>
      <c r="D11" s="171" t="s">
        <v>87</v>
      </c>
      <c r="E11" s="167">
        <f>E12/$E$22</f>
        <v>0.16194137282142154</v>
      </c>
      <c r="F11" s="167">
        <v>1</v>
      </c>
      <c r="G11" s="167"/>
      <c r="H11" s="167"/>
      <c r="I11" s="173"/>
      <c r="J11" s="167"/>
      <c r="K11" s="174"/>
    </row>
    <row r="12" spans="1:11" ht="14.25" customHeight="1" x14ac:dyDescent="0.25">
      <c r="A12" s="489"/>
      <c r="B12" s="490"/>
      <c r="C12" s="491"/>
      <c r="D12" s="171" t="s">
        <v>88</v>
      </c>
      <c r="E12" s="172">
        <f>'PLANILHA OFICIAL '!I39</f>
        <v>62548.95</v>
      </c>
      <c r="F12" s="172">
        <f>E12</f>
        <v>62548.95</v>
      </c>
      <c r="G12" s="172"/>
      <c r="H12" s="172"/>
      <c r="I12" s="172">
        <f>I11*$E$12</f>
        <v>0</v>
      </c>
      <c r="J12" s="172">
        <f>J11*$E$12</f>
        <v>0</v>
      </c>
      <c r="K12" s="175">
        <f>K11*$E$12</f>
        <v>0</v>
      </c>
    </row>
    <row r="13" spans="1:11" ht="14.25" customHeight="1" x14ac:dyDescent="0.25">
      <c r="A13" s="489">
        <v>3</v>
      </c>
      <c r="B13" s="490"/>
      <c r="C13" s="491" t="str">
        <f>'PLANILHA OFICIAL '!D41</f>
        <v>IMPRIMAÇÃO (CM-30)</v>
      </c>
      <c r="D13" s="171" t="s">
        <v>87</v>
      </c>
      <c r="E13" s="167">
        <f>E14/E22</f>
        <v>7.296165140616534E-2</v>
      </c>
      <c r="F13" s="167">
        <v>0.25</v>
      </c>
      <c r="G13" s="167">
        <v>0.5</v>
      </c>
      <c r="H13" s="167">
        <v>0.25</v>
      </c>
      <c r="I13" s="173"/>
      <c r="J13" s="167"/>
      <c r="K13" s="174"/>
    </row>
    <row r="14" spans="1:11" ht="14.25" customHeight="1" x14ac:dyDescent="0.25">
      <c r="A14" s="489"/>
      <c r="B14" s="490"/>
      <c r="C14" s="491"/>
      <c r="D14" s="171" t="s">
        <v>88</v>
      </c>
      <c r="E14" s="172">
        <f>'PLANILHA OFICIAL '!I44</f>
        <v>28181.03</v>
      </c>
      <c r="F14" s="172">
        <f>F13*E14</f>
        <v>7045.2574999999997</v>
      </c>
      <c r="G14" s="172">
        <f>G13*E14</f>
        <v>14090.514999999999</v>
      </c>
      <c r="H14" s="172">
        <f>H13*E14</f>
        <v>7045.2574999999997</v>
      </c>
      <c r="I14" s="172"/>
      <c r="J14" s="172"/>
      <c r="K14" s="175"/>
    </row>
    <row r="15" spans="1:11" ht="14.25" customHeight="1" x14ac:dyDescent="0.25">
      <c r="A15" s="489">
        <v>4</v>
      </c>
      <c r="B15" s="490"/>
      <c r="C15" s="491" t="str">
        <f>'PLANILHA OFICIAL '!D45</f>
        <v>PINTURA DE LIGAÇÃO (RR-1C)</v>
      </c>
      <c r="D15" s="171" t="s">
        <v>87</v>
      </c>
      <c r="E15" s="167">
        <f>E16/E22</f>
        <v>3.7233962816445684E-2</v>
      </c>
      <c r="F15" s="167">
        <v>0.25</v>
      </c>
      <c r="G15" s="167">
        <v>0.5</v>
      </c>
      <c r="H15" s="167">
        <v>0.25</v>
      </c>
      <c r="I15" s="173"/>
      <c r="J15" s="167"/>
      <c r="K15" s="174"/>
    </row>
    <row r="16" spans="1:11" ht="14.25" customHeight="1" x14ac:dyDescent="0.25">
      <c r="A16" s="489"/>
      <c r="B16" s="490"/>
      <c r="C16" s="491"/>
      <c r="D16" s="171" t="s">
        <v>88</v>
      </c>
      <c r="E16" s="172">
        <f>'PLANILHA OFICIAL '!I48</f>
        <v>14381.41</v>
      </c>
      <c r="F16" s="172">
        <f>F15*E16</f>
        <v>3595.3525</v>
      </c>
      <c r="G16" s="172">
        <f>G15*E16</f>
        <v>7190.7049999999999</v>
      </c>
      <c r="H16" s="172">
        <f>H15*E16</f>
        <v>3595.3525</v>
      </c>
      <c r="I16" s="172"/>
      <c r="J16" s="172"/>
      <c r="K16" s="175"/>
    </row>
    <row r="17" spans="1:13" ht="14.25" customHeight="1" x14ac:dyDescent="0.25">
      <c r="A17" s="489">
        <v>5</v>
      </c>
      <c r="B17" s="490"/>
      <c r="C17" s="491" t="str">
        <f>'PLANILHA OFICIAL '!D49</f>
        <v>CAPA ASFÁLTICA (CBUQ)</v>
      </c>
      <c r="D17" s="171" t="s">
        <v>87</v>
      </c>
      <c r="E17" s="167">
        <f>E18/$E$22</f>
        <v>0.70351545023007578</v>
      </c>
      <c r="F17" s="167">
        <v>0.25</v>
      </c>
      <c r="G17" s="167">
        <v>0.5</v>
      </c>
      <c r="H17" s="167">
        <v>0.25</v>
      </c>
      <c r="I17" s="173"/>
      <c r="J17" s="167"/>
      <c r="K17" s="174"/>
    </row>
    <row r="18" spans="1:13" ht="14.25" customHeight="1" x14ac:dyDescent="0.25">
      <c r="A18" s="489"/>
      <c r="B18" s="490"/>
      <c r="C18" s="491"/>
      <c r="D18" s="171" t="s">
        <v>88</v>
      </c>
      <c r="E18" s="172">
        <f>'PLANILHA OFICIAL '!I52</f>
        <v>271728.90999999997</v>
      </c>
      <c r="F18" s="172">
        <f>F17*E18</f>
        <v>67932.227499999994</v>
      </c>
      <c r="G18" s="172">
        <f>G17*E18</f>
        <v>135864.45499999999</v>
      </c>
      <c r="H18" s="172">
        <f>H17*E18</f>
        <v>67932.227499999994</v>
      </c>
      <c r="I18" s="172"/>
      <c r="J18" s="172"/>
      <c r="K18" s="175"/>
    </row>
    <row r="19" spans="1:13" ht="14.25" customHeight="1" x14ac:dyDescent="0.25">
      <c r="A19" s="489">
        <v>6</v>
      </c>
      <c r="B19" s="490"/>
      <c r="C19" s="491" t="str">
        <f>'[1]PLANILHA OFICIAL'!C45</f>
        <v>DRENAGEM</v>
      </c>
      <c r="D19" s="171" t="s">
        <v>87</v>
      </c>
      <c r="E19" s="167">
        <f>E20/$E$22</f>
        <v>0</v>
      </c>
      <c r="F19" s="167">
        <v>0.5</v>
      </c>
      <c r="G19" s="167">
        <v>0.5</v>
      </c>
      <c r="H19" s="167"/>
      <c r="I19" s="173"/>
      <c r="J19" s="167"/>
      <c r="K19" s="174"/>
    </row>
    <row r="20" spans="1:13" ht="14.25" customHeight="1" x14ac:dyDescent="0.25">
      <c r="A20" s="489"/>
      <c r="B20" s="490"/>
      <c r="C20" s="491"/>
      <c r="D20" s="171" t="s">
        <v>88</v>
      </c>
      <c r="E20" s="172">
        <f>'PLANILHA OFICIAL '!I55</f>
        <v>0</v>
      </c>
      <c r="F20" s="172">
        <f>F19*E20</f>
        <v>0</v>
      </c>
      <c r="G20" s="172">
        <f>F20</f>
        <v>0</v>
      </c>
      <c r="H20" s="172"/>
      <c r="I20" s="172"/>
      <c r="J20" s="172"/>
      <c r="K20" s="175"/>
    </row>
    <row r="21" spans="1:13" ht="14.25" customHeight="1" x14ac:dyDescent="0.25">
      <c r="A21" s="492" t="s">
        <v>12</v>
      </c>
      <c r="B21" s="493"/>
      <c r="C21" s="494"/>
      <c r="D21" s="176" t="s">
        <v>87</v>
      </c>
      <c r="E21" s="177">
        <f>E19+E17+E15+E13+E11+E9</f>
        <v>1</v>
      </c>
      <c r="F21" s="177">
        <f>F22/E22</f>
        <v>0.38971670166048489</v>
      </c>
      <c r="G21" s="177">
        <f>G22/E22</f>
        <v>0.40685553222634341</v>
      </c>
      <c r="H21" s="177">
        <f>H22/E22</f>
        <v>0.2034277661131717</v>
      </c>
      <c r="I21" s="177"/>
      <c r="J21" s="177"/>
      <c r="K21" s="177"/>
      <c r="L21" s="178"/>
    </row>
    <row r="22" spans="1:13" ht="13.5" customHeight="1" thickBot="1" x14ac:dyDescent="0.3">
      <c r="A22" s="495"/>
      <c r="B22" s="496"/>
      <c r="C22" s="497"/>
      <c r="D22" s="179" t="s">
        <v>88</v>
      </c>
      <c r="E22" s="180">
        <f>E20+E18+E12+E10+E14+E16</f>
        <v>386244.41</v>
      </c>
      <c r="F22" s="180">
        <f>F20+F18+F12+F10+F14+F16</f>
        <v>150525.89749999999</v>
      </c>
      <c r="G22" s="180">
        <f>G20+G18+G16+G14</f>
        <v>157145.67499999999</v>
      </c>
      <c r="H22" s="180">
        <f>H18+H16+H14</f>
        <v>78572.837499999994</v>
      </c>
      <c r="I22" s="180"/>
      <c r="J22" s="180"/>
      <c r="K22" s="180"/>
      <c r="L22" s="181"/>
      <c r="M22" s="336"/>
    </row>
    <row r="23" spans="1:13" ht="3.75" customHeight="1" thickBot="1" x14ac:dyDescent="0.3">
      <c r="A23" s="182"/>
      <c r="B23" s="182"/>
      <c r="C23" s="182"/>
      <c r="D23" s="183"/>
      <c r="E23" s="183"/>
      <c r="F23" s="315"/>
      <c r="G23" s="315"/>
      <c r="H23" s="315"/>
      <c r="I23" s="315"/>
      <c r="J23" s="182"/>
      <c r="K23" s="182"/>
    </row>
    <row r="24" spans="1:13" ht="14.25" customHeight="1" x14ac:dyDescent="0.25">
      <c r="A24" s="184"/>
      <c r="B24" s="185"/>
      <c r="C24" s="185"/>
      <c r="D24" s="185"/>
      <c r="E24" s="185"/>
      <c r="F24" s="185"/>
      <c r="G24" s="186"/>
      <c r="H24" s="187"/>
      <c r="I24" s="188"/>
      <c r="J24" s="188"/>
      <c r="K24" s="189"/>
      <c r="M24" s="190" t="s">
        <v>162</v>
      </c>
    </row>
    <row r="25" spans="1:13" ht="14.25" customHeight="1" x14ac:dyDescent="0.25">
      <c r="A25" s="191"/>
      <c r="B25" s="192"/>
      <c r="C25" s="192"/>
      <c r="D25" s="193"/>
      <c r="E25" s="194" t="s">
        <v>163</v>
      </c>
      <c r="F25" s="192"/>
      <c r="G25" s="195"/>
      <c r="H25" s="196" t="s">
        <v>164</v>
      </c>
      <c r="I25" s="197"/>
      <c r="J25" s="197"/>
      <c r="K25" s="198"/>
    </row>
    <row r="26" spans="1:13" ht="14.25" customHeight="1" x14ac:dyDescent="0.25">
      <c r="A26" s="199"/>
      <c r="B26" s="498" t="s">
        <v>165</v>
      </c>
      <c r="C26" s="498"/>
      <c r="D26" s="200"/>
      <c r="E26" s="499" t="s">
        <v>166</v>
      </c>
      <c r="F26" s="499"/>
      <c r="G26" s="201"/>
      <c r="H26" s="202"/>
      <c r="I26" s="197"/>
      <c r="J26" s="197"/>
      <c r="K26" s="203"/>
    </row>
    <row r="27" spans="1:13" ht="15" customHeight="1" x14ac:dyDescent="0.25">
      <c r="A27" s="204"/>
      <c r="B27" s="205"/>
      <c r="C27" s="205"/>
      <c r="D27" s="200"/>
      <c r="E27" s="200"/>
      <c r="F27" s="197"/>
      <c r="G27" s="206"/>
      <c r="H27" s="202"/>
      <c r="I27" s="197"/>
      <c r="J27" s="197"/>
      <c r="K27" s="203"/>
    </row>
    <row r="28" spans="1:13" ht="13.5" customHeight="1" x14ac:dyDescent="0.25">
      <c r="A28" s="207"/>
      <c r="B28" s="487"/>
      <c r="C28" s="487"/>
      <c r="D28" s="208"/>
      <c r="E28" s="208"/>
      <c r="F28" s="209"/>
      <c r="G28" s="206"/>
      <c r="H28" s="202"/>
      <c r="I28" s="197"/>
      <c r="J28" s="197"/>
      <c r="K28" s="203"/>
    </row>
    <row r="29" spans="1:13" ht="14.25" customHeight="1" thickBot="1" x14ac:dyDescent="0.3">
      <c r="A29" s="210"/>
      <c r="B29" s="488" t="s">
        <v>169</v>
      </c>
      <c r="C29" s="488"/>
      <c r="D29" s="211"/>
      <c r="E29" s="211"/>
      <c r="F29" s="212"/>
      <c r="G29" s="213"/>
      <c r="H29" s="214"/>
      <c r="I29" s="212"/>
      <c r="J29" s="212"/>
      <c r="K29" s="215"/>
    </row>
    <row r="30" spans="1:13" ht="14.1" customHeight="1" x14ac:dyDescent="0.25"/>
    <row r="31" spans="1:13" ht="14.1" customHeight="1" x14ac:dyDescent="0.25"/>
    <row r="32" spans="1:13" ht="14.1" customHeight="1" x14ac:dyDescent="0.25"/>
  </sheetData>
  <mergeCells count="32"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A9:A10"/>
    <mergeCell ref="B9:B10"/>
    <mergeCell ref="C9:C10"/>
    <mergeCell ref="E26:F26"/>
    <mergeCell ref="A11:A12"/>
    <mergeCell ref="B11:B12"/>
    <mergeCell ref="C11:C12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  <mergeCell ref="B28:C28"/>
    <mergeCell ref="B29:C29"/>
    <mergeCell ref="A19:A20"/>
    <mergeCell ref="B19:B20"/>
    <mergeCell ref="C19:C20"/>
    <mergeCell ref="A21:C22"/>
    <mergeCell ref="B26:C26"/>
  </mergeCells>
  <pageMargins left="0.39370078740157483" right="0.39370078740157483" top="0.6" bottom="0.19685039370078741" header="0.18" footer="0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O49"/>
  <sheetViews>
    <sheetView showGridLines="0" zoomScale="120" workbookViewId="0">
      <selection activeCell="W10" sqref="W10"/>
    </sheetView>
  </sheetViews>
  <sheetFormatPr defaultColWidth="3.6640625" defaultRowHeight="13.2" x14ac:dyDescent="0.25"/>
  <cols>
    <col min="1" max="1" width="3.6640625" style="240" customWidth="1"/>
    <col min="2" max="5" width="4.33203125" style="240" customWidth="1"/>
    <col min="6" max="6" width="9.6640625" style="240" customWidth="1"/>
    <col min="7" max="7" width="7.88671875" style="240" customWidth="1"/>
    <col min="8" max="8" width="8.88671875" style="240" customWidth="1"/>
    <col min="9" max="9" width="7.88671875" style="240" customWidth="1"/>
    <col min="10" max="10" width="8.5546875" style="240" customWidth="1"/>
    <col min="11" max="12" width="3.44140625" style="240" customWidth="1"/>
    <col min="13" max="13" width="2.88671875" style="240" customWidth="1"/>
    <col min="14" max="15" width="2.6640625" style="240" customWidth="1"/>
    <col min="16" max="16" width="2.88671875" style="240" customWidth="1"/>
    <col min="17" max="18" width="2.6640625" style="240" customWidth="1"/>
    <col min="19" max="19" width="3" style="240" customWidth="1"/>
    <col min="20" max="20" width="10" style="340" customWidth="1"/>
    <col min="21" max="26" width="3.6640625" style="240" customWidth="1"/>
    <col min="27" max="27" width="10.88671875" style="240" hidden="1" customWidth="1"/>
    <col min="28" max="28" width="7" style="240" hidden="1" customWidth="1"/>
    <col min="29" max="257" width="3.6640625" style="240"/>
    <col min="258" max="261" width="4.33203125" style="240" customWidth="1"/>
    <col min="262" max="262" width="9.6640625" style="240" customWidth="1"/>
    <col min="263" max="263" width="7.88671875" style="240" customWidth="1"/>
    <col min="264" max="264" width="8.88671875" style="240" customWidth="1"/>
    <col min="265" max="265" width="7.88671875" style="240" customWidth="1"/>
    <col min="266" max="266" width="8.5546875" style="240" customWidth="1"/>
    <col min="267" max="268" width="3.44140625" style="240" customWidth="1"/>
    <col min="269" max="269" width="2.88671875" style="240" customWidth="1"/>
    <col min="270" max="271" width="2.6640625" style="240" customWidth="1"/>
    <col min="272" max="272" width="2.88671875" style="240" customWidth="1"/>
    <col min="273" max="274" width="2.6640625" style="240" customWidth="1"/>
    <col min="275" max="275" width="3" style="240" customWidth="1"/>
    <col min="276" max="276" width="10" style="240" customWidth="1"/>
    <col min="277" max="282" width="3.6640625" style="240"/>
    <col min="283" max="284" width="0" style="240" hidden="1" customWidth="1"/>
    <col min="285" max="513" width="3.6640625" style="240"/>
    <col min="514" max="517" width="4.33203125" style="240" customWidth="1"/>
    <col min="518" max="518" width="9.6640625" style="240" customWidth="1"/>
    <col min="519" max="519" width="7.88671875" style="240" customWidth="1"/>
    <col min="520" max="520" width="8.88671875" style="240" customWidth="1"/>
    <col min="521" max="521" width="7.88671875" style="240" customWidth="1"/>
    <col min="522" max="522" width="8.5546875" style="240" customWidth="1"/>
    <col min="523" max="524" width="3.44140625" style="240" customWidth="1"/>
    <col min="525" max="525" width="2.88671875" style="240" customWidth="1"/>
    <col min="526" max="527" width="2.6640625" style="240" customWidth="1"/>
    <col min="528" max="528" width="2.88671875" style="240" customWidth="1"/>
    <col min="529" max="530" width="2.6640625" style="240" customWidth="1"/>
    <col min="531" max="531" width="3" style="240" customWidth="1"/>
    <col min="532" max="532" width="10" style="240" customWidth="1"/>
    <col min="533" max="538" width="3.6640625" style="240"/>
    <col min="539" max="540" width="0" style="240" hidden="1" customWidth="1"/>
    <col min="541" max="769" width="3.6640625" style="240"/>
    <col min="770" max="773" width="4.33203125" style="240" customWidth="1"/>
    <col min="774" max="774" width="9.6640625" style="240" customWidth="1"/>
    <col min="775" max="775" width="7.88671875" style="240" customWidth="1"/>
    <col min="776" max="776" width="8.88671875" style="240" customWidth="1"/>
    <col min="777" max="777" width="7.88671875" style="240" customWidth="1"/>
    <col min="778" max="778" width="8.5546875" style="240" customWidth="1"/>
    <col min="779" max="780" width="3.44140625" style="240" customWidth="1"/>
    <col min="781" max="781" width="2.88671875" style="240" customWidth="1"/>
    <col min="782" max="783" width="2.6640625" style="240" customWidth="1"/>
    <col min="784" max="784" width="2.88671875" style="240" customWidth="1"/>
    <col min="785" max="786" width="2.6640625" style="240" customWidth="1"/>
    <col min="787" max="787" width="3" style="240" customWidth="1"/>
    <col min="788" max="788" width="10" style="240" customWidth="1"/>
    <col min="789" max="794" width="3.6640625" style="240"/>
    <col min="795" max="796" width="0" style="240" hidden="1" customWidth="1"/>
    <col min="797" max="1025" width="3.6640625" style="240"/>
    <col min="1026" max="1029" width="4.33203125" style="240" customWidth="1"/>
    <col min="1030" max="1030" width="9.6640625" style="240" customWidth="1"/>
    <col min="1031" max="1031" width="7.88671875" style="240" customWidth="1"/>
    <col min="1032" max="1032" width="8.88671875" style="240" customWidth="1"/>
    <col min="1033" max="1033" width="7.88671875" style="240" customWidth="1"/>
    <col min="1034" max="1034" width="8.5546875" style="240" customWidth="1"/>
    <col min="1035" max="1036" width="3.44140625" style="240" customWidth="1"/>
    <col min="1037" max="1037" width="2.88671875" style="240" customWidth="1"/>
    <col min="1038" max="1039" width="2.6640625" style="240" customWidth="1"/>
    <col min="1040" max="1040" width="2.88671875" style="240" customWidth="1"/>
    <col min="1041" max="1042" width="2.6640625" style="240" customWidth="1"/>
    <col min="1043" max="1043" width="3" style="240" customWidth="1"/>
    <col min="1044" max="1044" width="10" style="240" customWidth="1"/>
    <col min="1045" max="1050" width="3.6640625" style="240"/>
    <col min="1051" max="1052" width="0" style="240" hidden="1" customWidth="1"/>
    <col min="1053" max="1281" width="3.6640625" style="240"/>
    <col min="1282" max="1285" width="4.33203125" style="240" customWidth="1"/>
    <col min="1286" max="1286" width="9.6640625" style="240" customWidth="1"/>
    <col min="1287" max="1287" width="7.88671875" style="240" customWidth="1"/>
    <col min="1288" max="1288" width="8.88671875" style="240" customWidth="1"/>
    <col min="1289" max="1289" width="7.88671875" style="240" customWidth="1"/>
    <col min="1290" max="1290" width="8.5546875" style="240" customWidth="1"/>
    <col min="1291" max="1292" width="3.44140625" style="240" customWidth="1"/>
    <col min="1293" max="1293" width="2.88671875" style="240" customWidth="1"/>
    <col min="1294" max="1295" width="2.6640625" style="240" customWidth="1"/>
    <col min="1296" max="1296" width="2.88671875" style="240" customWidth="1"/>
    <col min="1297" max="1298" width="2.6640625" style="240" customWidth="1"/>
    <col min="1299" max="1299" width="3" style="240" customWidth="1"/>
    <col min="1300" max="1300" width="10" style="240" customWidth="1"/>
    <col min="1301" max="1306" width="3.6640625" style="240"/>
    <col min="1307" max="1308" width="0" style="240" hidden="1" customWidth="1"/>
    <col min="1309" max="1537" width="3.6640625" style="240"/>
    <col min="1538" max="1541" width="4.33203125" style="240" customWidth="1"/>
    <col min="1542" max="1542" width="9.6640625" style="240" customWidth="1"/>
    <col min="1543" max="1543" width="7.88671875" style="240" customWidth="1"/>
    <col min="1544" max="1544" width="8.88671875" style="240" customWidth="1"/>
    <col min="1545" max="1545" width="7.88671875" style="240" customWidth="1"/>
    <col min="1546" max="1546" width="8.5546875" style="240" customWidth="1"/>
    <col min="1547" max="1548" width="3.44140625" style="240" customWidth="1"/>
    <col min="1549" max="1549" width="2.88671875" style="240" customWidth="1"/>
    <col min="1550" max="1551" width="2.6640625" style="240" customWidth="1"/>
    <col min="1552" max="1552" width="2.88671875" style="240" customWidth="1"/>
    <col min="1553" max="1554" width="2.6640625" style="240" customWidth="1"/>
    <col min="1555" max="1555" width="3" style="240" customWidth="1"/>
    <col min="1556" max="1556" width="10" style="240" customWidth="1"/>
    <col min="1557" max="1562" width="3.6640625" style="240"/>
    <col min="1563" max="1564" width="0" style="240" hidden="1" customWidth="1"/>
    <col min="1565" max="1793" width="3.6640625" style="240"/>
    <col min="1794" max="1797" width="4.33203125" style="240" customWidth="1"/>
    <col min="1798" max="1798" width="9.6640625" style="240" customWidth="1"/>
    <col min="1799" max="1799" width="7.88671875" style="240" customWidth="1"/>
    <col min="1800" max="1800" width="8.88671875" style="240" customWidth="1"/>
    <col min="1801" max="1801" width="7.88671875" style="240" customWidth="1"/>
    <col min="1802" max="1802" width="8.5546875" style="240" customWidth="1"/>
    <col min="1803" max="1804" width="3.44140625" style="240" customWidth="1"/>
    <col min="1805" max="1805" width="2.88671875" style="240" customWidth="1"/>
    <col min="1806" max="1807" width="2.6640625" style="240" customWidth="1"/>
    <col min="1808" max="1808" width="2.88671875" style="240" customWidth="1"/>
    <col min="1809" max="1810" width="2.6640625" style="240" customWidth="1"/>
    <col min="1811" max="1811" width="3" style="240" customWidth="1"/>
    <col min="1812" max="1812" width="10" style="240" customWidth="1"/>
    <col min="1813" max="1818" width="3.6640625" style="240"/>
    <col min="1819" max="1820" width="0" style="240" hidden="1" customWidth="1"/>
    <col min="1821" max="2049" width="3.6640625" style="240"/>
    <col min="2050" max="2053" width="4.33203125" style="240" customWidth="1"/>
    <col min="2054" max="2054" width="9.6640625" style="240" customWidth="1"/>
    <col min="2055" max="2055" width="7.88671875" style="240" customWidth="1"/>
    <col min="2056" max="2056" width="8.88671875" style="240" customWidth="1"/>
    <col min="2057" max="2057" width="7.88671875" style="240" customWidth="1"/>
    <col min="2058" max="2058" width="8.5546875" style="240" customWidth="1"/>
    <col min="2059" max="2060" width="3.44140625" style="240" customWidth="1"/>
    <col min="2061" max="2061" width="2.88671875" style="240" customWidth="1"/>
    <col min="2062" max="2063" width="2.6640625" style="240" customWidth="1"/>
    <col min="2064" max="2064" width="2.88671875" style="240" customWidth="1"/>
    <col min="2065" max="2066" width="2.6640625" style="240" customWidth="1"/>
    <col min="2067" max="2067" width="3" style="240" customWidth="1"/>
    <col min="2068" max="2068" width="10" style="240" customWidth="1"/>
    <col min="2069" max="2074" width="3.6640625" style="240"/>
    <col min="2075" max="2076" width="0" style="240" hidden="1" customWidth="1"/>
    <col min="2077" max="2305" width="3.6640625" style="240"/>
    <col min="2306" max="2309" width="4.33203125" style="240" customWidth="1"/>
    <col min="2310" max="2310" width="9.6640625" style="240" customWidth="1"/>
    <col min="2311" max="2311" width="7.88671875" style="240" customWidth="1"/>
    <col min="2312" max="2312" width="8.88671875" style="240" customWidth="1"/>
    <col min="2313" max="2313" width="7.88671875" style="240" customWidth="1"/>
    <col min="2314" max="2314" width="8.5546875" style="240" customWidth="1"/>
    <col min="2315" max="2316" width="3.44140625" style="240" customWidth="1"/>
    <col min="2317" max="2317" width="2.88671875" style="240" customWidth="1"/>
    <col min="2318" max="2319" width="2.6640625" style="240" customWidth="1"/>
    <col min="2320" max="2320" width="2.88671875" style="240" customWidth="1"/>
    <col min="2321" max="2322" width="2.6640625" style="240" customWidth="1"/>
    <col min="2323" max="2323" width="3" style="240" customWidth="1"/>
    <col min="2324" max="2324" width="10" style="240" customWidth="1"/>
    <col min="2325" max="2330" width="3.6640625" style="240"/>
    <col min="2331" max="2332" width="0" style="240" hidden="1" customWidth="1"/>
    <col min="2333" max="2561" width="3.6640625" style="240"/>
    <col min="2562" max="2565" width="4.33203125" style="240" customWidth="1"/>
    <col min="2566" max="2566" width="9.6640625" style="240" customWidth="1"/>
    <col min="2567" max="2567" width="7.88671875" style="240" customWidth="1"/>
    <col min="2568" max="2568" width="8.88671875" style="240" customWidth="1"/>
    <col min="2569" max="2569" width="7.88671875" style="240" customWidth="1"/>
    <col min="2570" max="2570" width="8.5546875" style="240" customWidth="1"/>
    <col min="2571" max="2572" width="3.44140625" style="240" customWidth="1"/>
    <col min="2573" max="2573" width="2.88671875" style="240" customWidth="1"/>
    <col min="2574" max="2575" width="2.6640625" style="240" customWidth="1"/>
    <col min="2576" max="2576" width="2.88671875" style="240" customWidth="1"/>
    <col min="2577" max="2578" width="2.6640625" style="240" customWidth="1"/>
    <col min="2579" max="2579" width="3" style="240" customWidth="1"/>
    <col min="2580" max="2580" width="10" style="240" customWidth="1"/>
    <col min="2581" max="2586" width="3.6640625" style="240"/>
    <col min="2587" max="2588" width="0" style="240" hidden="1" customWidth="1"/>
    <col min="2589" max="2817" width="3.6640625" style="240"/>
    <col min="2818" max="2821" width="4.33203125" style="240" customWidth="1"/>
    <col min="2822" max="2822" width="9.6640625" style="240" customWidth="1"/>
    <col min="2823" max="2823" width="7.88671875" style="240" customWidth="1"/>
    <col min="2824" max="2824" width="8.88671875" style="240" customWidth="1"/>
    <col min="2825" max="2825" width="7.88671875" style="240" customWidth="1"/>
    <col min="2826" max="2826" width="8.5546875" style="240" customWidth="1"/>
    <col min="2827" max="2828" width="3.44140625" style="240" customWidth="1"/>
    <col min="2829" max="2829" width="2.88671875" style="240" customWidth="1"/>
    <col min="2830" max="2831" width="2.6640625" style="240" customWidth="1"/>
    <col min="2832" max="2832" width="2.88671875" style="240" customWidth="1"/>
    <col min="2833" max="2834" width="2.6640625" style="240" customWidth="1"/>
    <col min="2835" max="2835" width="3" style="240" customWidth="1"/>
    <col min="2836" max="2836" width="10" style="240" customWidth="1"/>
    <col min="2837" max="2842" width="3.6640625" style="240"/>
    <col min="2843" max="2844" width="0" style="240" hidden="1" customWidth="1"/>
    <col min="2845" max="3073" width="3.6640625" style="240"/>
    <col min="3074" max="3077" width="4.33203125" style="240" customWidth="1"/>
    <col min="3078" max="3078" width="9.6640625" style="240" customWidth="1"/>
    <col min="3079" max="3079" width="7.88671875" style="240" customWidth="1"/>
    <col min="3080" max="3080" width="8.88671875" style="240" customWidth="1"/>
    <col min="3081" max="3081" width="7.88671875" style="240" customWidth="1"/>
    <col min="3082" max="3082" width="8.5546875" style="240" customWidth="1"/>
    <col min="3083" max="3084" width="3.44140625" style="240" customWidth="1"/>
    <col min="3085" max="3085" width="2.88671875" style="240" customWidth="1"/>
    <col min="3086" max="3087" width="2.6640625" style="240" customWidth="1"/>
    <col min="3088" max="3088" width="2.88671875" style="240" customWidth="1"/>
    <col min="3089" max="3090" width="2.6640625" style="240" customWidth="1"/>
    <col min="3091" max="3091" width="3" style="240" customWidth="1"/>
    <col min="3092" max="3092" width="10" style="240" customWidth="1"/>
    <col min="3093" max="3098" width="3.6640625" style="240"/>
    <col min="3099" max="3100" width="0" style="240" hidden="1" customWidth="1"/>
    <col min="3101" max="3329" width="3.6640625" style="240"/>
    <col min="3330" max="3333" width="4.33203125" style="240" customWidth="1"/>
    <col min="3334" max="3334" width="9.6640625" style="240" customWidth="1"/>
    <col min="3335" max="3335" width="7.88671875" style="240" customWidth="1"/>
    <col min="3336" max="3336" width="8.88671875" style="240" customWidth="1"/>
    <col min="3337" max="3337" width="7.88671875" style="240" customWidth="1"/>
    <col min="3338" max="3338" width="8.5546875" style="240" customWidth="1"/>
    <col min="3339" max="3340" width="3.44140625" style="240" customWidth="1"/>
    <col min="3341" max="3341" width="2.88671875" style="240" customWidth="1"/>
    <col min="3342" max="3343" width="2.6640625" style="240" customWidth="1"/>
    <col min="3344" max="3344" width="2.88671875" style="240" customWidth="1"/>
    <col min="3345" max="3346" width="2.6640625" style="240" customWidth="1"/>
    <col min="3347" max="3347" width="3" style="240" customWidth="1"/>
    <col min="3348" max="3348" width="10" style="240" customWidth="1"/>
    <col min="3349" max="3354" width="3.6640625" style="240"/>
    <col min="3355" max="3356" width="0" style="240" hidden="1" customWidth="1"/>
    <col min="3357" max="3585" width="3.6640625" style="240"/>
    <col min="3586" max="3589" width="4.33203125" style="240" customWidth="1"/>
    <col min="3590" max="3590" width="9.6640625" style="240" customWidth="1"/>
    <col min="3591" max="3591" width="7.88671875" style="240" customWidth="1"/>
    <col min="3592" max="3592" width="8.88671875" style="240" customWidth="1"/>
    <col min="3593" max="3593" width="7.88671875" style="240" customWidth="1"/>
    <col min="3594" max="3594" width="8.5546875" style="240" customWidth="1"/>
    <col min="3595" max="3596" width="3.44140625" style="240" customWidth="1"/>
    <col min="3597" max="3597" width="2.88671875" style="240" customWidth="1"/>
    <col min="3598" max="3599" width="2.6640625" style="240" customWidth="1"/>
    <col min="3600" max="3600" width="2.88671875" style="240" customWidth="1"/>
    <col min="3601" max="3602" width="2.6640625" style="240" customWidth="1"/>
    <col min="3603" max="3603" width="3" style="240" customWidth="1"/>
    <col min="3604" max="3604" width="10" style="240" customWidth="1"/>
    <col min="3605" max="3610" width="3.6640625" style="240"/>
    <col min="3611" max="3612" width="0" style="240" hidden="1" customWidth="1"/>
    <col min="3613" max="3841" width="3.6640625" style="240"/>
    <col min="3842" max="3845" width="4.33203125" style="240" customWidth="1"/>
    <col min="3846" max="3846" width="9.6640625" style="240" customWidth="1"/>
    <col min="3847" max="3847" width="7.88671875" style="240" customWidth="1"/>
    <col min="3848" max="3848" width="8.88671875" style="240" customWidth="1"/>
    <col min="3849" max="3849" width="7.88671875" style="240" customWidth="1"/>
    <col min="3850" max="3850" width="8.5546875" style="240" customWidth="1"/>
    <col min="3851" max="3852" width="3.44140625" style="240" customWidth="1"/>
    <col min="3853" max="3853" width="2.88671875" style="240" customWidth="1"/>
    <col min="3854" max="3855" width="2.6640625" style="240" customWidth="1"/>
    <col min="3856" max="3856" width="2.88671875" style="240" customWidth="1"/>
    <col min="3857" max="3858" width="2.6640625" style="240" customWidth="1"/>
    <col min="3859" max="3859" width="3" style="240" customWidth="1"/>
    <col min="3860" max="3860" width="10" style="240" customWidth="1"/>
    <col min="3861" max="3866" width="3.6640625" style="240"/>
    <col min="3867" max="3868" width="0" style="240" hidden="1" customWidth="1"/>
    <col min="3869" max="4097" width="3.6640625" style="240"/>
    <col min="4098" max="4101" width="4.33203125" style="240" customWidth="1"/>
    <col min="4102" max="4102" width="9.6640625" style="240" customWidth="1"/>
    <col min="4103" max="4103" width="7.88671875" style="240" customWidth="1"/>
    <col min="4104" max="4104" width="8.88671875" style="240" customWidth="1"/>
    <col min="4105" max="4105" width="7.88671875" style="240" customWidth="1"/>
    <col min="4106" max="4106" width="8.5546875" style="240" customWidth="1"/>
    <col min="4107" max="4108" width="3.44140625" style="240" customWidth="1"/>
    <col min="4109" max="4109" width="2.88671875" style="240" customWidth="1"/>
    <col min="4110" max="4111" width="2.6640625" style="240" customWidth="1"/>
    <col min="4112" max="4112" width="2.88671875" style="240" customWidth="1"/>
    <col min="4113" max="4114" width="2.6640625" style="240" customWidth="1"/>
    <col min="4115" max="4115" width="3" style="240" customWidth="1"/>
    <col min="4116" max="4116" width="10" style="240" customWidth="1"/>
    <col min="4117" max="4122" width="3.6640625" style="240"/>
    <col min="4123" max="4124" width="0" style="240" hidden="1" customWidth="1"/>
    <col min="4125" max="4353" width="3.6640625" style="240"/>
    <col min="4354" max="4357" width="4.33203125" style="240" customWidth="1"/>
    <col min="4358" max="4358" width="9.6640625" style="240" customWidth="1"/>
    <col min="4359" max="4359" width="7.88671875" style="240" customWidth="1"/>
    <col min="4360" max="4360" width="8.88671875" style="240" customWidth="1"/>
    <col min="4361" max="4361" width="7.88671875" style="240" customWidth="1"/>
    <col min="4362" max="4362" width="8.5546875" style="240" customWidth="1"/>
    <col min="4363" max="4364" width="3.44140625" style="240" customWidth="1"/>
    <col min="4365" max="4365" width="2.88671875" style="240" customWidth="1"/>
    <col min="4366" max="4367" width="2.6640625" style="240" customWidth="1"/>
    <col min="4368" max="4368" width="2.88671875" style="240" customWidth="1"/>
    <col min="4369" max="4370" width="2.6640625" style="240" customWidth="1"/>
    <col min="4371" max="4371" width="3" style="240" customWidth="1"/>
    <col min="4372" max="4372" width="10" style="240" customWidth="1"/>
    <col min="4373" max="4378" width="3.6640625" style="240"/>
    <col min="4379" max="4380" width="0" style="240" hidden="1" customWidth="1"/>
    <col min="4381" max="4609" width="3.6640625" style="240"/>
    <col min="4610" max="4613" width="4.33203125" style="240" customWidth="1"/>
    <col min="4614" max="4614" width="9.6640625" style="240" customWidth="1"/>
    <col min="4615" max="4615" width="7.88671875" style="240" customWidth="1"/>
    <col min="4616" max="4616" width="8.88671875" style="240" customWidth="1"/>
    <col min="4617" max="4617" width="7.88671875" style="240" customWidth="1"/>
    <col min="4618" max="4618" width="8.5546875" style="240" customWidth="1"/>
    <col min="4619" max="4620" width="3.44140625" style="240" customWidth="1"/>
    <col min="4621" max="4621" width="2.88671875" style="240" customWidth="1"/>
    <col min="4622" max="4623" width="2.6640625" style="240" customWidth="1"/>
    <col min="4624" max="4624" width="2.88671875" style="240" customWidth="1"/>
    <col min="4625" max="4626" width="2.6640625" style="240" customWidth="1"/>
    <col min="4627" max="4627" width="3" style="240" customWidth="1"/>
    <col min="4628" max="4628" width="10" style="240" customWidth="1"/>
    <col min="4629" max="4634" width="3.6640625" style="240"/>
    <col min="4635" max="4636" width="0" style="240" hidden="1" customWidth="1"/>
    <col min="4637" max="4865" width="3.6640625" style="240"/>
    <col min="4866" max="4869" width="4.33203125" style="240" customWidth="1"/>
    <col min="4870" max="4870" width="9.6640625" style="240" customWidth="1"/>
    <col min="4871" max="4871" width="7.88671875" style="240" customWidth="1"/>
    <col min="4872" max="4872" width="8.88671875" style="240" customWidth="1"/>
    <col min="4873" max="4873" width="7.88671875" style="240" customWidth="1"/>
    <col min="4874" max="4874" width="8.5546875" style="240" customWidth="1"/>
    <col min="4875" max="4876" width="3.44140625" style="240" customWidth="1"/>
    <col min="4877" max="4877" width="2.88671875" style="240" customWidth="1"/>
    <col min="4878" max="4879" width="2.6640625" style="240" customWidth="1"/>
    <col min="4880" max="4880" width="2.88671875" style="240" customWidth="1"/>
    <col min="4881" max="4882" width="2.6640625" style="240" customWidth="1"/>
    <col min="4883" max="4883" width="3" style="240" customWidth="1"/>
    <col min="4884" max="4884" width="10" style="240" customWidth="1"/>
    <col min="4885" max="4890" width="3.6640625" style="240"/>
    <col min="4891" max="4892" width="0" style="240" hidden="1" customWidth="1"/>
    <col min="4893" max="5121" width="3.6640625" style="240"/>
    <col min="5122" max="5125" width="4.33203125" style="240" customWidth="1"/>
    <col min="5126" max="5126" width="9.6640625" style="240" customWidth="1"/>
    <col min="5127" max="5127" width="7.88671875" style="240" customWidth="1"/>
    <col min="5128" max="5128" width="8.88671875" style="240" customWidth="1"/>
    <col min="5129" max="5129" width="7.88671875" style="240" customWidth="1"/>
    <col min="5130" max="5130" width="8.5546875" style="240" customWidth="1"/>
    <col min="5131" max="5132" width="3.44140625" style="240" customWidth="1"/>
    <col min="5133" max="5133" width="2.88671875" style="240" customWidth="1"/>
    <col min="5134" max="5135" width="2.6640625" style="240" customWidth="1"/>
    <col min="5136" max="5136" width="2.88671875" style="240" customWidth="1"/>
    <col min="5137" max="5138" width="2.6640625" style="240" customWidth="1"/>
    <col min="5139" max="5139" width="3" style="240" customWidth="1"/>
    <col min="5140" max="5140" width="10" style="240" customWidth="1"/>
    <col min="5141" max="5146" width="3.6640625" style="240"/>
    <col min="5147" max="5148" width="0" style="240" hidden="1" customWidth="1"/>
    <col min="5149" max="5377" width="3.6640625" style="240"/>
    <col min="5378" max="5381" width="4.33203125" style="240" customWidth="1"/>
    <col min="5382" max="5382" width="9.6640625" style="240" customWidth="1"/>
    <col min="5383" max="5383" width="7.88671875" style="240" customWidth="1"/>
    <col min="5384" max="5384" width="8.88671875" style="240" customWidth="1"/>
    <col min="5385" max="5385" width="7.88671875" style="240" customWidth="1"/>
    <col min="5386" max="5386" width="8.5546875" style="240" customWidth="1"/>
    <col min="5387" max="5388" width="3.44140625" style="240" customWidth="1"/>
    <col min="5389" max="5389" width="2.88671875" style="240" customWidth="1"/>
    <col min="5390" max="5391" width="2.6640625" style="240" customWidth="1"/>
    <col min="5392" max="5392" width="2.88671875" style="240" customWidth="1"/>
    <col min="5393" max="5394" width="2.6640625" style="240" customWidth="1"/>
    <col min="5395" max="5395" width="3" style="240" customWidth="1"/>
    <col min="5396" max="5396" width="10" style="240" customWidth="1"/>
    <col min="5397" max="5402" width="3.6640625" style="240"/>
    <col min="5403" max="5404" width="0" style="240" hidden="1" customWidth="1"/>
    <col min="5405" max="5633" width="3.6640625" style="240"/>
    <col min="5634" max="5637" width="4.33203125" style="240" customWidth="1"/>
    <col min="5638" max="5638" width="9.6640625" style="240" customWidth="1"/>
    <col min="5639" max="5639" width="7.88671875" style="240" customWidth="1"/>
    <col min="5640" max="5640" width="8.88671875" style="240" customWidth="1"/>
    <col min="5641" max="5641" width="7.88671875" style="240" customWidth="1"/>
    <col min="5642" max="5642" width="8.5546875" style="240" customWidth="1"/>
    <col min="5643" max="5644" width="3.44140625" style="240" customWidth="1"/>
    <col min="5645" max="5645" width="2.88671875" style="240" customWidth="1"/>
    <col min="5646" max="5647" width="2.6640625" style="240" customWidth="1"/>
    <col min="5648" max="5648" width="2.88671875" style="240" customWidth="1"/>
    <col min="5649" max="5650" width="2.6640625" style="240" customWidth="1"/>
    <col min="5651" max="5651" width="3" style="240" customWidth="1"/>
    <col min="5652" max="5652" width="10" style="240" customWidth="1"/>
    <col min="5653" max="5658" width="3.6640625" style="240"/>
    <col min="5659" max="5660" width="0" style="240" hidden="1" customWidth="1"/>
    <col min="5661" max="5889" width="3.6640625" style="240"/>
    <col min="5890" max="5893" width="4.33203125" style="240" customWidth="1"/>
    <col min="5894" max="5894" width="9.6640625" style="240" customWidth="1"/>
    <col min="5895" max="5895" width="7.88671875" style="240" customWidth="1"/>
    <col min="5896" max="5896" width="8.88671875" style="240" customWidth="1"/>
    <col min="5897" max="5897" width="7.88671875" style="240" customWidth="1"/>
    <col min="5898" max="5898" width="8.5546875" style="240" customWidth="1"/>
    <col min="5899" max="5900" width="3.44140625" style="240" customWidth="1"/>
    <col min="5901" max="5901" width="2.88671875" style="240" customWidth="1"/>
    <col min="5902" max="5903" width="2.6640625" style="240" customWidth="1"/>
    <col min="5904" max="5904" width="2.88671875" style="240" customWidth="1"/>
    <col min="5905" max="5906" width="2.6640625" style="240" customWidth="1"/>
    <col min="5907" max="5907" width="3" style="240" customWidth="1"/>
    <col min="5908" max="5908" width="10" style="240" customWidth="1"/>
    <col min="5909" max="5914" width="3.6640625" style="240"/>
    <col min="5915" max="5916" width="0" style="240" hidden="1" customWidth="1"/>
    <col min="5917" max="6145" width="3.6640625" style="240"/>
    <col min="6146" max="6149" width="4.33203125" style="240" customWidth="1"/>
    <col min="6150" max="6150" width="9.6640625" style="240" customWidth="1"/>
    <col min="6151" max="6151" width="7.88671875" style="240" customWidth="1"/>
    <col min="6152" max="6152" width="8.88671875" style="240" customWidth="1"/>
    <col min="6153" max="6153" width="7.88671875" style="240" customWidth="1"/>
    <col min="6154" max="6154" width="8.5546875" style="240" customWidth="1"/>
    <col min="6155" max="6156" width="3.44140625" style="240" customWidth="1"/>
    <col min="6157" max="6157" width="2.88671875" style="240" customWidth="1"/>
    <col min="6158" max="6159" width="2.6640625" style="240" customWidth="1"/>
    <col min="6160" max="6160" width="2.88671875" style="240" customWidth="1"/>
    <col min="6161" max="6162" width="2.6640625" style="240" customWidth="1"/>
    <col min="6163" max="6163" width="3" style="240" customWidth="1"/>
    <col min="6164" max="6164" width="10" style="240" customWidth="1"/>
    <col min="6165" max="6170" width="3.6640625" style="240"/>
    <col min="6171" max="6172" width="0" style="240" hidden="1" customWidth="1"/>
    <col min="6173" max="6401" width="3.6640625" style="240"/>
    <col min="6402" max="6405" width="4.33203125" style="240" customWidth="1"/>
    <col min="6406" max="6406" width="9.6640625" style="240" customWidth="1"/>
    <col min="6407" max="6407" width="7.88671875" style="240" customWidth="1"/>
    <col min="6408" max="6408" width="8.88671875" style="240" customWidth="1"/>
    <col min="6409" max="6409" width="7.88671875" style="240" customWidth="1"/>
    <col min="6410" max="6410" width="8.5546875" style="240" customWidth="1"/>
    <col min="6411" max="6412" width="3.44140625" style="240" customWidth="1"/>
    <col min="6413" max="6413" width="2.88671875" style="240" customWidth="1"/>
    <col min="6414" max="6415" width="2.6640625" style="240" customWidth="1"/>
    <col min="6416" max="6416" width="2.88671875" style="240" customWidth="1"/>
    <col min="6417" max="6418" width="2.6640625" style="240" customWidth="1"/>
    <col min="6419" max="6419" width="3" style="240" customWidth="1"/>
    <col min="6420" max="6420" width="10" style="240" customWidth="1"/>
    <col min="6421" max="6426" width="3.6640625" style="240"/>
    <col min="6427" max="6428" width="0" style="240" hidden="1" customWidth="1"/>
    <col min="6429" max="6657" width="3.6640625" style="240"/>
    <col min="6658" max="6661" width="4.33203125" style="240" customWidth="1"/>
    <col min="6662" max="6662" width="9.6640625" style="240" customWidth="1"/>
    <col min="6663" max="6663" width="7.88671875" style="240" customWidth="1"/>
    <col min="6664" max="6664" width="8.88671875" style="240" customWidth="1"/>
    <col min="6665" max="6665" width="7.88671875" style="240" customWidth="1"/>
    <col min="6666" max="6666" width="8.5546875" style="240" customWidth="1"/>
    <col min="6667" max="6668" width="3.44140625" style="240" customWidth="1"/>
    <col min="6669" max="6669" width="2.88671875" style="240" customWidth="1"/>
    <col min="6670" max="6671" width="2.6640625" style="240" customWidth="1"/>
    <col min="6672" max="6672" width="2.88671875" style="240" customWidth="1"/>
    <col min="6673" max="6674" width="2.6640625" style="240" customWidth="1"/>
    <col min="6675" max="6675" width="3" style="240" customWidth="1"/>
    <col min="6676" max="6676" width="10" style="240" customWidth="1"/>
    <col min="6677" max="6682" width="3.6640625" style="240"/>
    <col min="6683" max="6684" width="0" style="240" hidden="1" customWidth="1"/>
    <col min="6685" max="6913" width="3.6640625" style="240"/>
    <col min="6914" max="6917" width="4.33203125" style="240" customWidth="1"/>
    <col min="6918" max="6918" width="9.6640625" style="240" customWidth="1"/>
    <col min="6919" max="6919" width="7.88671875" style="240" customWidth="1"/>
    <col min="6920" max="6920" width="8.88671875" style="240" customWidth="1"/>
    <col min="6921" max="6921" width="7.88671875" style="240" customWidth="1"/>
    <col min="6922" max="6922" width="8.5546875" style="240" customWidth="1"/>
    <col min="6923" max="6924" width="3.44140625" style="240" customWidth="1"/>
    <col min="6925" max="6925" width="2.88671875" style="240" customWidth="1"/>
    <col min="6926" max="6927" width="2.6640625" style="240" customWidth="1"/>
    <col min="6928" max="6928" width="2.88671875" style="240" customWidth="1"/>
    <col min="6929" max="6930" width="2.6640625" style="240" customWidth="1"/>
    <col min="6931" max="6931" width="3" style="240" customWidth="1"/>
    <col min="6932" max="6932" width="10" style="240" customWidth="1"/>
    <col min="6933" max="6938" width="3.6640625" style="240"/>
    <col min="6939" max="6940" width="0" style="240" hidden="1" customWidth="1"/>
    <col min="6941" max="7169" width="3.6640625" style="240"/>
    <col min="7170" max="7173" width="4.33203125" style="240" customWidth="1"/>
    <col min="7174" max="7174" width="9.6640625" style="240" customWidth="1"/>
    <col min="7175" max="7175" width="7.88671875" style="240" customWidth="1"/>
    <col min="7176" max="7176" width="8.88671875" style="240" customWidth="1"/>
    <col min="7177" max="7177" width="7.88671875" style="240" customWidth="1"/>
    <col min="7178" max="7178" width="8.5546875" style="240" customWidth="1"/>
    <col min="7179" max="7180" width="3.44140625" style="240" customWidth="1"/>
    <col min="7181" max="7181" width="2.88671875" style="240" customWidth="1"/>
    <col min="7182" max="7183" width="2.6640625" style="240" customWidth="1"/>
    <col min="7184" max="7184" width="2.88671875" style="240" customWidth="1"/>
    <col min="7185" max="7186" width="2.6640625" style="240" customWidth="1"/>
    <col min="7187" max="7187" width="3" style="240" customWidth="1"/>
    <col min="7188" max="7188" width="10" style="240" customWidth="1"/>
    <col min="7189" max="7194" width="3.6640625" style="240"/>
    <col min="7195" max="7196" width="0" style="240" hidden="1" customWidth="1"/>
    <col min="7197" max="7425" width="3.6640625" style="240"/>
    <col min="7426" max="7429" width="4.33203125" style="240" customWidth="1"/>
    <col min="7430" max="7430" width="9.6640625" style="240" customWidth="1"/>
    <col min="7431" max="7431" width="7.88671875" style="240" customWidth="1"/>
    <col min="7432" max="7432" width="8.88671875" style="240" customWidth="1"/>
    <col min="7433" max="7433" width="7.88671875" style="240" customWidth="1"/>
    <col min="7434" max="7434" width="8.5546875" style="240" customWidth="1"/>
    <col min="7435" max="7436" width="3.44140625" style="240" customWidth="1"/>
    <col min="7437" max="7437" width="2.88671875" style="240" customWidth="1"/>
    <col min="7438" max="7439" width="2.6640625" style="240" customWidth="1"/>
    <col min="7440" max="7440" width="2.88671875" style="240" customWidth="1"/>
    <col min="7441" max="7442" width="2.6640625" style="240" customWidth="1"/>
    <col min="7443" max="7443" width="3" style="240" customWidth="1"/>
    <col min="7444" max="7444" width="10" style="240" customWidth="1"/>
    <col min="7445" max="7450" width="3.6640625" style="240"/>
    <col min="7451" max="7452" width="0" style="240" hidden="1" customWidth="1"/>
    <col min="7453" max="7681" width="3.6640625" style="240"/>
    <col min="7682" max="7685" width="4.33203125" style="240" customWidth="1"/>
    <col min="7686" max="7686" width="9.6640625" style="240" customWidth="1"/>
    <col min="7687" max="7687" width="7.88671875" style="240" customWidth="1"/>
    <col min="7688" max="7688" width="8.88671875" style="240" customWidth="1"/>
    <col min="7689" max="7689" width="7.88671875" style="240" customWidth="1"/>
    <col min="7690" max="7690" width="8.5546875" style="240" customWidth="1"/>
    <col min="7691" max="7692" width="3.44140625" style="240" customWidth="1"/>
    <col min="7693" max="7693" width="2.88671875" style="240" customWidth="1"/>
    <col min="7694" max="7695" width="2.6640625" style="240" customWidth="1"/>
    <col min="7696" max="7696" width="2.88671875" style="240" customWidth="1"/>
    <col min="7697" max="7698" width="2.6640625" style="240" customWidth="1"/>
    <col min="7699" max="7699" width="3" style="240" customWidth="1"/>
    <col min="7700" max="7700" width="10" style="240" customWidth="1"/>
    <col min="7701" max="7706" width="3.6640625" style="240"/>
    <col min="7707" max="7708" width="0" style="240" hidden="1" customWidth="1"/>
    <col min="7709" max="7937" width="3.6640625" style="240"/>
    <col min="7938" max="7941" width="4.33203125" style="240" customWidth="1"/>
    <col min="7942" max="7942" width="9.6640625" style="240" customWidth="1"/>
    <col min="7943" max="7943" width="7.88671875" style="240" customWidth="1"/>
    <col min="7944" max="7944" width="8.88671875" style="240" customWidth="1"/>
    <col min="7945" max="7945" width="7.88671875" style="240" customWidth="1"/>
    <col min="7946" max="7946" width="8.5546875" style="240" customWidth="1"/>
    <col min="7947" max="7948" width="3.44140625" style="240" customWidth="1"/>
    <col min="7949" max="7949" width="2.88671875" style="240" customWidth="1"/>
    <col min="7950" max="7951" width="2.6640625" style="240" customWidth="1"/>
    <col min="7952" max="7952" width="2.88671875" style="240" customWidth="1"/>
    <col min="7953" max="7954" width="2.6640625" style="240" customWidth="1"/>
    <col min="7955" max="7955" width="3" style="240" customWidth="1"/>
    <col min="7956" max="7956" width="10" style="240" customWidth="1"/>
    <col min="7957" max="7962" width="3.6640625" style="240"/>
    <col min="7963" max="7964" width="0" style="240" hidden="1" customWidth="1"/>
    <col min="7965" max="8193" width="3.6640625" style="240"/>
    <col min="8194" max="8197" width="4.33203125" style="240" customWidth="1"/>
    <col min="8198" max="8198" width="9.6640625" style="240" customWidth="1"/>
    <col min="8199" max="8199" width="7.88671875" style="240" customWidth="1"/>
    <col min="8200" max="8200" width="8.88671875" style="240" customWidth="1"/>
    <col min="8201" max="8201" width="7.88671875" style="240" customWidth="1"/>
    <col min="8202" max="8202" width="8.5546875" style="240" customWidth="1"/>
    <col min="8203" max="8204" width="3.44140625" style="240" customWidth="1"/>
    <col min="8205" max="8205" width="2.88671875" style="240" customWidth="1"/>
    <col min="8206" max="8207" width="2.6640625" style="240" customWidth="1"/>
    <col min="8208" max="8208" width="2.88671875" style="240" customWidth="1"/>
    <col min="8209" max="8210" width="2.6640625" style="240" customWidth="1"/>
    <col min="8211" max="8211" width="3" style="240" customWidth="1"/>
    <col min="8212" max="8212" width="10" style="240" customWidth="1"/>
    <col min="8213" max="8218" width="3.6640625" style="240"/>
    <col min="8219" max="8220" width="0" style="240" hidden="1" customWidth="1"/>
    <col min="8221" max="8449" width="3.6640625" style="240"/>
    <col min="8450" max="8453" width="4.33203125" style="240" customWidth="1"/>
    <col min="8454" max="8454" width="9.6640625" style="240" customWidth="1"/>
    <col min="8455" max="8455" width="7.88671875" style="240" customWidth="1"/>
    <col min="8456" max="8456" width="8.88671875" style="240" customWidth="1"/>
    <col min="8457" max="8457" width="7.88671875" style="240" customWidth="1"/>
    <col min="8458" max="8458" width="8.5546875" style="240" customWidth="1"/>
    <col min="8459" max="8460" width="3.44140625" style="240" customWidth="1"/>
    <col min="8461" max="8461" width="2.88671875" style="240" customWidth="1"/>
    <col min="8462" max="8463" width="2.6640625" style="240" customWidth="1"/>
    <col min="8464" max="8464" width="2.88671875" style="240" customWidth="1"/>
    <col min="8465" max="8466" width="2.6640625" style="240" customWidth="1"/>
    <col min="8467" max="8467" width="3" style="240" customWidth="1"/>
    <col min="8468" max="8468" width="10" style="240" customWidth="1"/>
    <col min="8469" max="8474" width="3.6640625" style="240"/>
    <col min="8475" max="8476" width="0" style="240" hidden="1" customWidth="1"/>
    <col min="8477" max="8705" width="3.6640625" style="240"/>
    <col min="8706" max="8709" width="4.33203125" style="240" customWidth="1"/>
    <col min="8710" max="8710" width="9.6640625" style="240" customWidth="1"/>
    <col min="8711" max="8711" width="7.88671875" style="240" customWidth="1"/>
    <col min="8712" max="8712" width="8.88671875" style="240" customWidth="1"/>
    <col min="8713" max="8713" width="7.88671875" style="240" customWidth="1"/>
    <col min="8714" max="8714" width="8.5546875" style="240" customWidth="1"/>
    <col min="8715" max="8716" width="3.44140625" style="240" customWidth="1"/>
    <col min="8717" max="8717" width="2.88671875" style="240" customWidth="1"/>
    <col min="8718" max="8719" width="2.6640625" style="240" customWidth="1"/>
    <col min="8720" max="8720" width="2.88671875" style="240" customWidth="1"/>
    <col min="8721" max="8722" width="2.6640625" style="240" customWidth="1"/>
    <col min="8723" max="8723" width="3" style="240" customWidth="1"/>
    <col min="8724" max="8724" width="10" style="240" customWidth="1"/>
    <col min="8725" max="8730" width="3.6640625" style="240"/>
    <col min="8731" max="8732" width="0" style="240" hidden="1" customWidth="1"/>
    <col min="8733" max="8961" width="3.6640625" style="240"/>
    <col min="8962" max="8965" width="4.33203125" style="240" customWidth="1"/>
    <col min="8966" max="8966" width="9.6640625" style="240" customWidth="1"/>
    <col min="8967" max="8967" width="7.88671875" style="240" customWidth="1"/>
    <col min="8968" max="8968" width="8.88671875" style="240" customWidth="1"/>
    <col min="8969" max="8969" width="7.88671875" style="240" customWidth="1"/>
    <col min="8970" max="8970" width="8.5546875" style="240" customWidth="1"/>
    <col min="8971" max="8972" width="3.44140625" style="240" customWidth="1"/>
    <col min="8973" max="8973" width="2.88671875" style="240" customWidth="1"/>
    <col min="8974" max="8975" width="2.6640625" style="240" customWidth="1"/>
    <col min="8976" max="8976" width="2.88671875" style="240" customWidth="1"/>
    <col min="8977" max="8978" width="2.6640625" style="240" customWidth="1"/>
    <col min="8979" max="8979" width="3" style="240" customWidth="1"/>
    <col min="8980" max="8980" width="10" style="240" customWidth="1"/>
    <col min="8981" max="8986" width="3.6640625" style="240"/>
    <col min="8987" max="8988" width="0" style="240" hidden="1" customWidth="1"/>
    <col min="8989" max="9217" width="3.6640625" style="240"/>
    <col min="9218" max="9221" width="4.33203125" style="240" customWidth="1"/>
    <col min="9222" max="9222" width="9.6640625" style="240" customWidth="1"/>
    <col min="9223" max="9223" width="7.88671875" style="240" customWidth="1"/>
    <col min="9224" max="9224" width="8.88671875" style="240" customWidth="1"/>
    <col min="9225" max="9225" width="7.88671875" style="240" customWidth="1"/>
    <col min="9226" max="9226" width="8.5546875" style="240" customWidth="1"/>
    <col min="9227" max="9228" width="3.44140625" style="240" customWidth="1"/>
    <col min="9229" max="9229" width="2.88671875" style="240" customWidth="1"/>
    <col min="9230" max="9231" width="2.6640625" style="240" customWidth="1"/>
    <col min="9232" max="9232" width="2.88671875" style="240" customWidth="1"/>
    <col min="9233" max="9234" width="2.6640625" style="240" customWidth="1"/>
    <col min="9235" max="9235" width="3" style="240" customWidth="1"/>
    <col min="9236" max="9236" width="10" style="240" customWidth="1"/>
    <col min="9237" max="9242" width="3.6640625" style="240"/>
    <col min="9243" max="9244" width="0" style="240" hidden="1" customWidth="1"/>
    <col min="9245" max="9473" width="3.6640625" style="240"/>
    <col min="9474" max="9477" width="4.33203125" style="240" customWidth="1"/>
    <col min="9478" max="9478" width="9.6640625" style="240" customWidth="1"/>
    <col min="9479" max="9479" width="7.88671875" style="240" customWidth="1"/>
    <col min="9480" max="9480" width="8.88671875" style="240" customWidth="1"/>
    <col min="9481" max="9481" width="7.88671875" style="240" customWidth="1"/>
    <col min="9482" max="9482" width="8.5546875" style="240" customWidth="1"/>
    <col min="9483" max="9484" width="3.44140625" style="240" customWidth="1"/>
    <col min="9485" max="9485" width="2.88671875" style="240" customWidth="1"/>
    <col min="9486" max="9487" width="2.6640625" style="240" customWidth="1"/>
    <col min="9488" max="9488" width="2.88671875" style="240" customWidth="1"/>
    <col min="9489" max="9490" width="2.6640625" style="240" customWidth="1"/>
    <col min="9491" max="9491" width="3" style="240" customWidth="1"/>
    <col min="9492" max="9492" width="10" style="240" customWidth="1"/>
    <col min="9493" max="9498" width="3.6640625" style="240"/>
    <col min="9499" max="9500" width="0" style="240" hidden="1" customWidth="1"/>
    <col min="9501" max="9729" width="3.6640625" style="240"/>
    <col min="9730" max="9733" width="4.33203125" style="240" customWidth="1"/>
    <col min="9734" max="9734" width="9.6640625" style="240" customWidth="1"/>
    <col min="9735" max="9735" width="7.88671875" style="240" customWidth="1"/>
    <col min="9736" max="9736" width="8.88671875" style="240" customWidth="1"/>
    <col min="9737" max="9737" width="7.88671875" style="240" customWidth="1"/>
    <col min="9738" max="9738" width="8.5546875" style="240" customWidth="1"/>
    <col min="9739" max="9740" width="3.44140625" style="240" customWidth="1"/>
    <col min="9741" max="9741" width="2.88671875" style="240" customWidth="1"/>
    <col min="9742" max="9743" width="2.6640625" style="240" customWidth="1"/>
    <col min="9744" max="9744" width="2.88671875" style="240" customWidth="1"/>
    <col min="9745" max="9746" width="2.6640625" style="240" customWidth="1"/>
    <col min="9747" max="9747" width="3" style="240" customWidth="1"/>
    <col min="9748" max="9748" width="10" style="240" customWidth="1"/>
    <col min="9749" max="9754" width="3.6640625" style="240"/>
    <col min="9755" max="9756" width="0" style="240" hidden="1" customWidth="1"/>
    <col min="9757" max="9985" width="3.6640625" style="240"/>
    <col min="9986" max="9989" width="4.33203125" style="240" customWidth="1"/>
    <col min="9990" max="9990" width="9.6640625" style="240" customWidth="1"/>
    <col min="9991" max="9991" width="7.88671875" style="240" customWidth="1"/>
    <col min="9992" max="9992" width="8.88671875" style="240" customWidth="1"/>
    <col min="9993" max="9993" width="7.88671875" style="240" customWidth="1"/>
    <col min="9994" max="9994" width="8.5546875" style="240" customWidth="1"/>
    <col min="9995" max="9996" width="3.44140625" style="240" customWidth="1"/>
    <col min="9997" max="9997" width="2.88671875" style="240" customWidth="1"/>
    <col min="9998" max="9999" width="2.6640625" style="240" customWidth="1"/>
    <col min="10000" max="10000" width="2.88671875" style="240" customWidth="1"/>
    <col min="10001" max="10002" width="2.6640625" style="240" customWidth="1"/>
    <col min="10003" max="10003" width="3" style="240" customWidth="1"/>
    <col min="10004" max="10004" width="10" style="240" customWidth="1"/>
    <col min="10005" max="10010" width="3.6640625" style="240"/>
    <col min="10011" max="10012" width="0" style="240" hidden="1" customWidth="1"/>
    <col min="10013" max="10241" width="3.6640625" style="240"/>
    <col min="10242" max="10245" width="4.33203125" style="240" customWidth="1"/>
    <col min="10246" max="10246" width="9.6640625" style="240" customWidth="1"/>
    <col min="10247" max="10247" width="7.88671875" style="240" customWidth="1"/>
    <col min="10248" max="10248" width="8.88671875" style="240" customWidth="1"/>
    <col min="10249" max="10249" width="7.88671875" style="240" customWidth="1"/>
    <col min="10250" max="10250" width="8.5546875" style="240" customWidth="1"/>
    <col min="10251" max="10252" width="3.44140625" style="240" customWidth="1"/>
    <col min="10253" max="10253" width="2.88671875" style="240" customWidth="1"/>
    <col min="10254" max="10255" width="2.6640625" style="240" customWidth="1"/>
    <col min="10256" max="10256" width="2.88671875" style="240" customWidth="1"/>
    <col min="10257" max="10258" width="2.6640625" style="240" customWidth="1"/>
    <col min="10259" max="10259" width="3" style="240" customWidth="1"/>
    <col min="10260" max="10260" width="10" style="240" customWidth="1"/>
    <col min="10261" max="10266" width="3.6640625" style="240"/>
    <col min="10267" max="10268" width="0" style="240" hidden="1" customWidth="1"/>
    <col min="10269" max="10497" width="3.6640625" style="240"/>
    <col min="10498" max="10501" width="4.33203125" style="240" customWidth="1"/>
    <col min="10502" max="10502" width="9.6640625" style="240" customWidth="1"/>
    <col min="10503" max="10503" width="7.88671875" style="240" customWidth="1"/>
    <col min="10504" max="10504" width="8.88671875" style="240" customWidth="1"/>
    <col min="10505" max="10505" width="7.88671875" style="240" customWidth="1"/>
    <col min="10506" max="10506" width="8.5546875" style="240" customWidth="1"/>
    <col min="10507" max="10508" width="3.44140625" style="240" customWidth="1"/>
    <col min="10509" max="10509" width="2.88671875" style="240" customWidth="1"/>
    <col min="10510" max="10511" width="2.6640625" style="240" customWidth="1"/>
    <col min="10512" max="10512" width="2.88671875" style="240" customWidth="1"/>
    <col min="10513" max="10514" width="2.6640625" style="240" customWidth="1"/>
    <col min="10515" max="10515" width="3" style="240" customWidth="1"/>
    <col min="10516" max="10516" width="10" style="240" customWidth="1"/>
    <col min="10517" max="10522" width="3.6640625" style="240"/>
    <col min="10523" max="10524" width="0" style="240" hidden="1" customWidth="1"/>
    <col min="10525" max="10753" width="3.6640625" style="240"/>
    <col min="10754" max="10757" width="4.33203125" style="240" customWidth="1"/>
    <col min="10758" max="10758" width="9.6640625" style="240" customWidth="1"/>
    <col min="10759" max="10759" width="7.88671875" style="240" customWidth="1"/>
    <col min="10760" max="10760" width="8.88671875" style="240" customWidth="1"/>
    <col min="10761" max="10761" width="7.88671875" style="240" customWidth="1"/>
    <col min="10762" max="10762" width="8.5546875" style="240" customWidth="1"/>
    <col min="10763" max="10764" width="3.44140625" style="240" customWidth="1"/>
    <col min="10765" max="10765" width="2.88671875" style="240" customWidth="1"/>
    <col min="10766" max="10767" width="2.6640625" style="240" customWidth="1"/>
    <col min="10768" max="10768" width="2.88671875" style="240" customWidth="1"/>
    <col min="10769" max="10770" width="2.6640625" style="240" customWidth="1"/>
    <col min="10771" max="10771" width="3" style="240" customWidth="1"/>
    <col min="10772" max="10772" width="10" style="240" customWidth="1"/>
    <col min="10773" max="10778" width="3.6640625" style="240"/>
    <col min="10779" max="10780" width="0" style="240" hidden="1" customWidth="1"/>
    <col min="10781" max="11009" width="3.6640625" style="240"/>
    <col min="11010" max="11013" width="4.33203125" style="240" customWidth="1"/>
    <col min="11014" max="11014" width="9.6640625" style="240" customWidth="1"/>
    <col min="11015" max="11015" width="7.88671875" style="240" customWidth="1"/>
    <col min="11016" max="11016" width="8.88671875" style="240" customWidth="1"/>
    <col min="11017" max="11017" width="7.88671875" style="240" customWidth="1"/>
    <col min="11018" max="11018" width="8.5546875" style="240" customWidth="1"/>
    <col min="11019" max="11020" width="3.44140625" style="240" customWidth="1"/>
    <col min="11021" max="11021" width="2.88671875" style="240" customWidth="1"/>
    <col min="11022" max="11023" width="2.6640625" style="240" customWidth="1"/>
    <col min="11024" max="11024" width="2.88671875" style="240" customWidth="1"/>
    <col min="11025" max="11026" width="2.6640625" style="240" customWidth="1"/>
    <col min="11027" max="11027" width="3" style="240" customWidth="1"/>
    <col min="11028" max="11028" width="10" style="240" customWidth="1"/>
    <col min="11029" max="11034" width="3.6640625" style="240"/>
    <col min="11035" max="11036" width="0" style="240" hidden="1" customWidth="1"/>
    <col min="11037" max="11265" width="3.6640625" style="240"/>
    <col min="11266" max="11269" width="4.33203125" style="240" customWidth="1"/>
    <col min="11270" max="11270" width="9.6640625" style="240" customWidth="1"/>
    <col min="11271" max="11271" width="7.88671875" style="240" customWidth="1"/>
    <col min="11272" max="11272" width="8.88671875" style="240" customWidth="1"/>
    <col min="11273" max="11273" width="7.88671875" style="240" customWidth="1"/>
    <col min="11274" max="11274" width="8.5546875" style="240" customWidth="1"/>
    <col min="11275" max="11276" width="3.44140625" style="240" customWidth="1"/>
    <col min="11277" max="11277" width="2.88671875" style="240" customWidth="1"/>
    <col min="11278" max="11279" width="2.6640625" style="240" customWidth="1"/>
    <col min="11280" max="11280" width="2.88671875" style="240" customWidth="1"/>
    <col min="11281" max="11282" width="2.6640625" style="240" customWidth="1"/>
    <col min="11283" max="11283" width="3" style="240" customWidth="1"/>
    <col min="11284" max="11284" width="10" style="240" customWidth="1"/>
    <col min="11285" max="11290" width="3.6640625" style="240"/>
    <col min="11291" max="11292" width="0" style="240" hidden="1" customWidth="1"/>
    <col min="11293" max="11521" width="3.6640625" style="240"/>
    <col min="11522" max="11525" width="4.33203125" style="240" customWidth="1"/>
    <col min="11526" max="11526" width="9.6640625" style="240" customWidth="1"/>
    <col min="11527" max="11527" width="7.88671875" style="240" customWidth="1"/>
    <col min="11528" max="11528" width="8.88671875" style="240" customWidth="1"/>
    <col min="11529" max="11529" width="7.88671875" style="240" customWidth="1"/>
    <col min="11530" max="11530" width="8.5546875" style="240" customWidth="1"/>
    <col min="11531" max="11532" width="3.44140625" style="240" customWidth="1"/>
    <col min="11533" max="11533" width="2.88671875" style="240" customWidth="1"/>
    <col min="11534" max="11535" width="2.6640625" style="240" customWidth="1"/>
    <col min="11536" max="11536" width="2.88671875" style="240" customWidth="1"/>
    <col min="11537" max="11538" width="2.6640625" style="240" customWidth="1"/>
    <col min="11539" max="11539" width="3" style="240" customWidth="1"/>
    <col min="11540" max="11540" width="10" style="240" customWidth="1"/>
    <col min="11541" max="11546" width="3.6640625" style="240"/>
    <col min="11547" max="11548" width="0" style="240" hidden="1" customWidth="1"/>
    <col min="11549" max="11777" width="3.6640625" style="240"/>
    <col min="11778" max="11781" width="4.33203125" style="240" customWidth="1"/>
    <col min="11782" max="11782" width="9.6640625" style="240" customWidth="1"/>
    <col min="11783" max="11783" width="7.88671875" style="240" customWidth="1"/>
    <col min="11784" max="11784" width="8.88671875" style="240" customWidth="1"/>
    <col min="11785" max="11785" width="7.88671875" style="240" customWidth="1"/>
    <col min="11786" max="11786" width="8.5546875" style="240" customWidth="1"/>
    <col min="11787" max="11788" width="3.44140625" style="240" customWidth="1"/>
    <col min="11789" max="11789" width="2.88671875" style="240" customWidth="1"/>
    <col min="11790" max="11791" width="2.6640625" style="240" customWidth="1"/>
    <col min="11792" max="11792" width="2.88671875" style="240" customWidth="1"/>
    <col min="11793" max="11794" width="2.6640625" style="240" customWidth="1"/>
    <col min="11795" max="11795" width="3" style="240" customWidth="1"/>
    <col min="11796" max="11796" width="10" style="240" customWidth="1"/>
    <col min="11797" max="11802" width="3.6640625" style="240"/>
    <col min="11803" max="11804" width="0" style="240" hidden="1" customWidth="1"/>
    <col min="11805" max="12033" width="3.6640625" style="240"/>
    <col min="12034" max="12037" width="4.33203125" style="240" customWidth="1"/>
    <col min="12038" max="12038" width="9.6640625" style="240" customWidth="1"/>
    <col min="12039" max="12039" width="7.88671875" style="240" customWidth="1"/>
    <col min="12040" max="12040" width="8.88671875" style="240" customWidth="1"/>
    <col min="12041" max="12041" width="7.88671875" style="240" customWidth="1"/>
    <col min="12042" max="12042" width="8.5546875" style="240" customWidth="1"/>
    <col min="12043" max="12044" width="3.44140625" style="240" customWidth="1"/>
    <col min="12045" max="12045" width="2.88671875" style="240" customWidth="1"/>
    <col min="12046" max="12047" width="2.6640625" style="240" customWidth="1"/>
    <col min="12048" max="12048" width="2.88671875" style="240" customWidth="1"/>
    <col min="12049" max="12050" width="2.6640625" style="240" customWidth="1"/>
    <col min="12051" max="12051" width="3" style="240" customWidth="1"/>
    <col min="12052" max="12052" width="10" style="240" customWidth="1"/>
    <col min="12053" max="12058" width="3.6640625" style="240"/>
    <col min="12059" max="12060" width="0" style="240" hidden="1" customWidth="1"/>
    <col min="12061" max="12289" width="3.6640625" style="240"/>
    <col min="12290" max="12293" width="4.33203125" style="240" customWidth="1"/>
    <col min="12294" max="12294" width="9.6640625" style="240" customWidth="1"/>
    <col min="12295" max="12295" width="7.88671875" style="240" customWidth="1"/>
    <col min="12296" max="12296" width="8.88671875" style="240" customWidth="1"/>
    <col min="12297" max="12297" width="7.88671875" style="240" customWidth="1"/>
    <col min="12298" max="12298" width="8.5546875" style="240" customWidth="1"/>
    <col min="12299" max="12300" width="3.44140625" style="240" customWidth="1"/>
    <col min="12301" max="12301" width="2.88671875" style="240" customWidth="1"/>
    <col min="12302" max="12303" width="2.6640625" style="240" customWidth="1"/>
    <col min="12304" max="12304" width="2.88671875" style="240" customWidth="1"/>
    <col min="12305" max="12306" width="2.6640625" style="240" customWidth="1"/>
    <col min="12307" max="12307" width="3" style="240" customWidth="1"/>
    <col min="12308" max="12308" width="10" style="240" customWidth="1"/>
    <col min="12309" max="12314" width="3.6640625" style="240"/>
    <col min="12315" max="12316" width="0" style="240" hidden="1" customWidth="1"/>
    <col min="12317" max="12545" width="3.6640625" style="240"/>
    <col min="12546" max="12549" width="4.33203125" style="240" customWidth="1"/>
    <col min="12550" max="12550" width="9.6640625" style="240" customWidth="1"/>
    <col min="12551" max="12551" width="7.88671875" style="240" customWidth="1"/>
    <col min="12552" max="12552" width="8.88671875" style="240" customWidth="1"/>
    <col min="12553" max="12553" width="7.88671875" style="240" customWidth="1"/>
    <col min="12554" max="12554" width="8.5546875" style="240" customWidth="1"/>
    <col min="12555" max="12556" width="3.44140625" style="240" customWidth="1"/>
    <col min="12557" max="12557" width="2.88671875" style="240" customWidth="1"/>
    <col min="12558" max="12559" width="2.6640625" style="240" customWidth="1"/>
    <col min="12560" max="12560" width="2.88671875" style="240" customWidth="1"/>
    <col min="12561" max="12562" width="2.6640625" style="240" customWidth="1"/>
    <col min="12563" max="12563" width="3" style="240" customWidth="1"/>
    <col min="12564" max="12564" width="10" style="240" customWidth="1"/>
    <col min="12565" max="12570" width="3.6640625" style="240"/>
    <col min="12571" max="12572" width="0" style="240" hidden="1" customWidth="1"/>
    <col min="12573" max="12801" width="3.6640625" style="240"/>
    <col min="12802" max="12805" width="4.33203125" style="240" customWidth="1"/>
    <col min="12806" max="12806" width="9.6640625" style="240" customWidth="1"/>
    <col min="12807" max="12807" width="7.88671875" style="240" customWidth="1"/>
    <col min="12808" max="12808" width="8.88671875" style="240" customWidth="1"/>
    <col min="12809" max="12809" width="7.88671875" style="240" customWidth="1"/>
    <col min="12810" max="12810" width="8.5546875" style="240" customWidth="1"/>
    <col min="12811" max="12812" width="3.44140625" style="240" customWidth="1"/>
    <col min="12813" max="12813" width="2.88671875" style="240" customWidth="1"/>
    <col min="12814" max="12815" width="2.6640625" style="240" customWidth="1"/>
    <col min="12816" max="12816" width="2.88671875" style="240" customWidth="1"/>
    <col min="12817" max="12818" width="2.6640625" style="240" customWidth="1"/>
    <col min="12819" max="12819" width="3" style="240" customWidth="1"/>
    <col min="12820" max="12820" width="10" style="240" customWidth="1"/>
    <col min="12821" max="12826" width="3.6640625" style="240"/>
    <col min="12827" max="12828" width="0" style="240" hidden="1" customWidth="1"/>
    <col min="12829" max="13057" width="3.6640625" style="240"/>
    <col min="13058" max="13061" width="4.33203125" style="240" customWidth="1"/>
    <col min="13062" max="13062" width="9.6640625" style="240" customWidth="1"/>
    <col min="13063" max="13063" width="7.88671875" style="240" customWidth="1"/>
    <col min="13064" max="13064" width="8.88671875" style="240" customWidth="1"/>
    <col min="13065" max="13065" width="7.88671875" style="240" customWidth="1"/>
    <col min="13066" max="13066" width="8.5546875" style="240" customWidth="1"/>
    <col min="13067" max="13068" width="3.44140625" style="240" customWidth="1"/>
    <col min="13069" max="13069" width="2.88671875" style="240" customWidth="1"/>
    <col min="13070" max="13071" width="2.6640625" style="240" customWidth="1"/>
    <col min="13072" max="13072" width="2.88671875" style="240" customWidth="1"/>
    <col min="13073" max="13074" width="2.6640625" style="240" customWidth="1"/>
    <col min="13075" max="13075" width="3" style="240" customWidth="1"/>
    <col min="13076" max="13076" width="10" style="240" customWidth="1"/>
    <col min="13077" max="13082" width="3.6640625" style="240"/>
    <col min="13083" max="13084" width="0" style="240" hidden="1" customWidth="1"/>
    <col min="13085" max="13313" width="3.6640625" style="240"/>
    <col min="13314" max="13317" width="4.33203125" style="240" customWidth="1"/>
    <col min="13318" max="13318" width="9.6640625" style="240" customWidth="1"/>
    <col min="13319" max="13319" width="7.88671875" style="240" customWidth="1"/>
    <col min="13320" max="13320" width="8.88671875" style="240" customWidth="1"/>
    <col min="13321" max="13321" width="7.88671875" style="240" customWidth="1"/>
    <col min="13322" max="13322" width="8.5546875" style="240" customWidth="1"/>
    <col min="13323" max="13324" width="3.44140625" style="240" customWidth="1"/>
    <col min="13325" max="13325" width="2.88671875" style="240" customWidth="1"/>
    <col min="13326" max="13327" width="2.6640625" style="240" customWidth="1"/>
    <col min="13328" max="13328" width="2.88671875" style="240" customWidth="1"/>
    <col min="13329" max="13330" width="2.6640625" style="240" customWidth="1"/>
    <col min="13331" max="13331" width="3" style="240" customWidth="1"/>
    <col min="13332" max="13332" width="10" style="240" customWidth="1"/>
    <col min="13333" max="13338" width="3.6640625" style="240"/>
    <col min="13339" max="13340" width="0" style="240" hidden="1" customWidth="1"/>
    <col min="13341" max="13569" width="3.6640625" style="240"/>
    <col min="13570" max="13573" width="4.33203125" style="240" customWidth="1"/>
    <col min="13574" max="13574" width="9.6640625" style="240" customWidth="1"/>
    <col min="13575" max="13575" width="7.88671875" style="240" customWidth="1"/>
    <col min="13576" max="13576" width="8.88671875" style="240" customWidth="1"/>
    <col min="13577" max="13577" width="7.88671875" style="240" customWidth="1"/>
    <col min="13578" max="13578" width="8.5546875" style="240" customWidth="1"/>
    <col min="13579" max="13580" width="3.44140625" style="240" customWidth="1"/>
    <col min="13581" max="13581" width="2.88671875" style="240" customWidth="1"/>
    <col min="13582" max="13583" width="2.6640625" style="240" customWidth="1"/>
    <col min="13584" max="13584" width="2.88671875" style="240" customWidth="1"/>
    <col min="13585" max="13586" width="2.6640625" style="240" customWidth="1"/>
    <col min="13587" max="13587" width="3" style="240" customWidth="1"/>
    <col min="13588" max="13588" width="10" style="240" customWidth="1"/>
    <col min="13589" max="13594" width="3.6640625" style="240"/>
    <col min="13595" max="13596" width="0" style="240" hidden="1" customWidth="1"/>
    <col min="13597" max="13825" width="3.6640625" style="240"/>
    <col min="13826" max="13829" width="4.33203125" style="240" customWidth="1"/>
    <col min="13830" max="13830" width="9.6640625" style="240" customWidth="1"/>
    <col min="13831" max="13831" width="7.88671875" style="240" customWidth="1"/>
    <col min="13832" max="13832" width="8.88671875" style="240" customWidth="1"/>
    <col min="13833" max="13833" width="7.88671875" style="240" customWidth="1"/>
    <col min="13834" max="13834" width="8.5546875" style="240" customWidth="1"/>
    <col min="13835" max="13836" width="3.44140625" style="240" customWidth="1"/>
    <col min="13837" max="13837" width="2.88671875" style="240" customWidth="1"/>
    <col min="13838" max="13839" width="2.6640625" style="240" customWidth="1"/>
    <col min="13840" max="13840" width="2.88671875" style="240" customWidth="1"/>
    <col min="13841" max="13842" width="2.6640625" style="240" customWidth="1"/>
    <col min="13843" max="13843" width="3" style="240" customWidth="1"/>
    <col min="13844" max="13844" width="10" style="240" customWidth="1"/>
    <col min="13845" max="13850" width="3.6640625" style="240"/>
    <col min="13851" max="13852" width="0" style="240" hidden="1" customWidth="1"/>
    <col min="13853" max="14081" width="3.6640625" style="240"/>
    <col min="14082" max="14085" width="4.33203125" style="240" customWidth="1"/>
    <col min="14086" max="14086" width="9.6640625" style="240" customWidth="1"/>
    <col min="14087" max="14087" width="7.88671875" style="240" customWidth="1"/>
    <col min="14088" max="14088" width="8.88671875" style="240" customWidth="1"/>
    <col min="14089" max="14089" width="7.88671875" style="240" customWidth="1"/>
    <col min="14090" max="14090" width="8.5546875" style="240" customWidth="1"/>
    <col min="14091" max="14092" width="3.44140625" style="240" customWidth="1"/>
    <col min="14093" max="14093" width="2.88671875" style="240" customWidth="1"/>
    <col min="14094" max="14095" width="2.6640625" style="240" customWidth="1"/>
    <col min="14096" max="14096" width="2.88671875" style="240" customWidth="1"/>
    <col min="14097" max="14098" width="2.6640625" style="240" customWidth="1"/>
    <col min="14099" max="14099" width="3" style="240" customWidth="1"/>
    <col min="14100" max="14100" width="10" style="240" customWidth="1"/>
    <col min="14101" max="14106" width="3.6640625" style="240"/>
    <col min="14107" max="14108" width="0" style="240" hidden="1" customWidth="1"/>
    <col min="14109" max="14337" width="3.6640625" style="240"/>
    <col min="14338" max="14341" width="4.33203125" style="240" customWidth="1"/>
    <col min="14342" max="14342" width="9.6640625" style="240" customWidth="1"/>
    <col min="14343" max="14343" width="7.88671875" style="240" customWidth="1"/>
    <col min="14344" max="14344" width="8.88671875" style="240" customWidth="1"/>
    <col min="14345" max="14345" width="7.88671875" style="240" customWidth="1"/>
    <col min="14346" max="14346" width="8.5546875" style="240" customWidth="1"/>
    <col min="14347" max="14348" width="3.44140625" style="240" customWidth="1"/>
    <col min="14349" max="14349" width="2.88671875" style="240" customWidth="1"/>
    <col min="14350" max="14351" width="2.6640625" style="240" customWidth="1"/>
    <col min="14352" max="14352" width="2.88671875" style="240" customWidth="1"/>
    <col min="14353" max="14354" width="2.6640625" style="240" customWidth="1"/>
    <col min="14355" max="14355" width="3" style="240" customWidth="1"/>
    <col min="14356" max="14356" width="10" style="240" customWidth="1"/>
    <col min="14357" max="14362" width="3.6640625" style="240"/>
    <col min="14363" max="14364" width="0" style="240" hidden="1" customWidth="1"/>
    <col min="14365" max="14593" width="3.6640625" style="240"/>
    <col min="14594" max="14597" width="4.33203125" style="240" customWidth="1"/>
    <col min="14598" max="14598" width="9.6640625" style="240" customWidth="1"/>
    <col min="14599" max="14599" width="7.88671875" style="240" customWidth="1"/>
    <col min="14600" max="14600" width="8.88671875" style="240" customWidth="1"/>
    <col min="14601" max="14601" width="7.88671875" style="240" customWidth="1"/>
    <col min="14602" max="14602" width="8.5546875" style="240" customWidth="1"/>
    <col min="14603" max="14604" width="3.44140625" style="240" customWidth="1"/>
    <col min="14605" max="14605" width="2.88671875" style="240" customWidth="1"/>
    <col min="14606" max="14607" width="2.6640625" style="240" customWidth="1"/>
    <col min="14608" max="14608" width="2.88671875" style="240" customWidth="1"/>
    <col min="14609" max="14610" width="2.6640625" style="240" customWidth="1"/>
    <col min="14611" max="14611" width="3" style="240" customWidth="1"/>
    <col min="14612" max="14612" width="10" style="240" customWidth="1"/>
    <col min="14613" max="14618" width="3.6640625" style="240"/>
    <col min="14619" max="14620" width="0" style="240" hidden="1" customWidth="1"/>
    <col min="14621" max="14849" width="3.6640625" style="240"/>
    <col min="14850" max="14853" width="4.33203125" style="240" customWidth="1"/>
    <col min="14854" max="14854" width="9.6640625" style="240" customWidth="1"/>
    <col min="14855" max="14855" width="7.88671875" style="240" customWidth="1"/>
    <col min="14856" max="14856" width="8.88671875" style="240" customWidth="1"/>
    <col min="14857" max="14857" width="7.88671875" style="240" customWidth="1"/>
    <col min="14858" max="14858" width="8.5546875" style="240" customWidth="1"/>
    <col min="14859" max="14860" width="3.44140625" style="240" customWidth="1"/>
    <col min="14861" max="14861" width="2.88671875" style="240" customWidth="1"/>
    <col min="14862" max="14863" width="2.6640625" style="240" customWidth="1"/>
    <col min="14864" max="14864" width="2.88671875" style="240" customWidth="1"/>
    <col min="14865" max="14866" width="2.6640625" style="240" customWidth="1"/>
    <col min="14867" max="14867" width="3" style="240" customWidth="1"/>
    <col min="14868" max="14868" width="10" style="240" customWidth="1"/>
    <col min="14869" max="14874" width="3.6640625" style="240"/>
    <col min="14875" max="14876" width="0" style="240" hidden="1" customWidth="1"/>
    <col min="14877" max="15105" width="3.6640625" style="240"/>
    <col min="15106" max="15109" width="4.33203125" style="240" customWidth="1"/>
    <col min="15110" max="15110" width="9.6640625" style="240" customWidth="1"/>
    <col min="15111" max="15111" width="7.88671875" style="240" customWidth="1"/>
    <col min="15112" max="15112" width="8.88671875" style="240" customWidth="1"/>
    <col min="15113" max="15113" width="7.88671875" style="240" customWidth="1"/>
    <col min="15114" max="15114" width="8.5546875" style="240" customWidth="1"/>
    <col min="15115" max="15116" width="3.44140625" style="240" customWidth="1"/>
    <col min="15117" max="15117" width="2.88671875" style="240" customWidth="1"/>
    <col min="15118" max="15119" width="2.6640625" style="240" customWidth="1"/>
    <col min="15120" max="15120" width="2.88671875" style="240" customWidth="1"/>
    <col min="15121" max="15122" width="2.6640625" style="240" customWidth="1"/>
    <col min="15123" max="15123" width="3" style="240" customWidth="1"/>
    <col min="15124" max="15124" width="10" style="240" customWidth="1"/>
    <col min="15125" max="15130" width="3.6640625" style="240"/>
    <col min="15131" max="15132" width="0" style="240" hidden="1" customWidth="1"/>
    <col min="15133" max="15361" width="3.6640625" style="240"/>
    <col min="15362" max="15365" width="4.33203125" style="240" customWidth="1"/>
    <col min="15366" max="15366" width="9.6640625" style="240" customWidth="1"/>
    <col min="15367" max="15367" width="7.88671875" style="240" customWidth="1"/>
    <col min="15368" max="15368" width="8.88671875" style="240" customWidth="1"/>
    <col min="15369" max="15369" width="7.88671875" style="240" customWidth="1"/>
    <col min="15370" max="15370" width="8.5546875" style="240" customWidth="1"/>
    <col min="15371" max="15372" width="3.44140625" style="240" customWidth="1"/>
    <col min="15373" max="15373" width="2.88671875" style="240" customWidth="1"/>
    <col min="15374" max="15375" width="2.6640625" style="240" customWidth="1"/>
    <col min="15376" max="15376" width="2.88671875" style="240" customWidth="1"/>
    <col min="15377" max="15378" width="2.6640625" style="240" customWidth="1"/>
    <col min="15379" max="15379" width="3" style="240" customWidth="1"/>
    <col min="15380" max="15380" width="10" style="240" customWidth="1"/>
    <col min="15381" max="15386" width="3.6640625" style="240"/>
    <col min="15387" max="15388" width="0" style="240" hidden="1" customWidth="1"/>
    <col min="15389" max="15617" width="3.6640625" style="240"/>
    <col min="15618" max="15621" width="4.33203125" style="240" customWidth="1"/>
    <col min="15622" max="15622" width="9.6640625" style="240" customWidth="1"/>
    <col min="15623" max="15623" width="7.88671875" style="240" customWidth="1"/>
    <col min="15624" max="15624" width="8.88671875" style="240" customWidth="1"/>
    <col min="15625" max="15625" width="7.88671875" style="240" customWidth="1"/>
    <col min="15626" max="15626" width="8.5546875" style="240" customWidth="1"/>
    <col min="15627" max="15628" width="3.44140625" style="240" customWidth="1"/>
    <col min="15629" max="15629" width="2.88671875" style="240" customWidth="1"/>
    <col min="15630" max="15631" width="2.6640625" style="240" customWidth="1"/>
    <col min="15632" max="15632" width="2.88671875" style="240" customWidth="1"/>
    <col min="15633" max="15634" width="2.6640625" style="240" customWidth="1"/>
    <col min="15635" max="15635" width="3" style="240" customWidth="1"/>
    <col min="15636" max="15636" width="10" style="240" customWidth="1"/>
    <col min="15637" max="15642" width="3.6640625" style="240"/>
    <col min="15643" max="15644" width="0" style="240" hidden="1" customWidth="1"/>
    <col min="15645" max="15873" width="3.6640625" style="240"/>
    <col min="15874" max="15877" width="4.33203125" style="240" customWidth="1"/>
    <col min="15878" max="15878" width="9.6640625" style="240" customWidth="1"/>
    <col min="15879" max="15879" width="7.88671875" style="240" customWidth="1"/>
    <col min="15880" max="15880" width="8.88671875" style="240" customWidth="1"/>
    <col min="15881" max="15881" width="7.88671875" style="240" customWidth="1"/>
    <col min="15882" max="15882" width="8.5546875" style="240" customWidth="1"/>
    <col min="15883" max="15884" width="3.44140625" style="240" customWidth="1"/>
    <col min="15885" max="15885" width="2.88671875" style="240" customWidth="1"/>
    <col min="15886" max="15887" width="2.6640625" style="240" customWidth="1"/>
    <col min="15888" max="15888" width="2.88671875" style="240" customWidth="1"/>
    <col min="15889" max="15890" width="2.6640625" style="240" customWidth="1"/>
    <col min="15891" max="15891" width="3" style="240" customWidth="1"/>
    <col min="15892" max="15892" width="10" style="240" customWidth="1"/>
    <col min="15893" max="15898" width="3.6640625" style="240"/>
    <col min="15899" max="15900" width="0" style="240" hidden="1" customWidth="1"/>
    <col min="15901" max="16129" width="3.6640625" style="240"/>
    <col min="16130" max="16133" width="4.33203125" style="240" customWidth="1"/>
    <col min="16134" max="16134" width="9.6640625" style="240" customWidth="1"/>
    <col min="16135" max="16135" width="7.88671875" style="240" customWidth="1"/>
    <col min="16136" max="16136" width="8.88671875" style="240" customWidth="1"/>
    <col min="16137" max="16137" width="7.88671875" style="240" customWidth="1"/>
    <col min="16138" max="16138" width="8.5546875" style="240" customWidth="1"/>
    <col min="16139" max="16140" width="3.44140625" style="240" customWidth="1"/>
    <col min="16141" max="16141" width="2.88671875" style="240" customWidth="1"/>
    <col min="16142" max="16143" width="2.6640625" style="240" customWidth="1"/>
    <col min="16144" max="16144" width="2.88671875" style="240" customWidth="1"/>
    <col min="16145" max="16146" width="2.6640625" style="240" customWidth="1"/>
    <col min="16147" max="16147" width="3" style="240" customWidth="1"/>
    <col min="16148" max="16148" width="10" style="240" customWidth="1"/>
    <col min="16149" max="16154" width="3.6640625" style="240"/>
    <col min="16155" max="16156" width="0" style="240" hidden="1" customWidth="1"/>
    <col min="16157" max="16384" width="3.6640625" style="240"/>
  </cols>
  <sheetData>
    <row r="1" spans="2:41" ht="17.399999999999999" x14ac:dyDescent="0.3">
      <c r="B1" s="527" t="s">
        <v>245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</row>
    <row r="3" spans="2:41" x14ac:dyDescent="0.25">
      <c r="B3" s="528" t="s">
        <v>246</v>
      </c>
      <c r="C3" s="529"/>
      <c r="D3" s="529"/>
      <c r="E3" s="529"/>
      <c r="F3" s="529"/>
      <c r="G3" s="530" t="s">
        <v>280</v>
      </c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1"/>
      <c r="T3" s="340" t="b">
        <f>IF(LEN(G3)&lt;6,FALSE,TRUE)</f>
        <v>1</v>
      </c>
    </row>
    <row r="4" spans="2:41" x14ac:dyDescent="0.25">
      <c r="B4" s="523" t="s">
        <v>247</v>
      </c>
      <c r="C4" s="524"/>
      <c r="D4" s="524"/>
      <c r="E4" s="524"/>
      <c r="F4" s="524"/>
      <c r="G4" s="525" t="s">
        <v>282</v>
      </c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6"/>
      <c r="T4" s="340" t="b">
        <f>IF(LEN(G4)&lt;9,FALSE,TRUE)</f>
        <v>1</v>
      </c>
    </row>
    <row r="5" spans="2:41" x14ac:dyDescent="0.25">
      <c r="B5" s="523" t="s">
        <v>248</v>
      </c>
      <c r="C5" s="524"/>
      <c r="D5" s="524"/>
      <c r="E5" s="524"/>
      <c r="F5" s="524"/>
      <c r="G5" s="525" t="s">
        <v>281</v>
      </c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6"/>
      <c r="T5" s="340" t="b">
        <f>IF(LEN(G5)&lt;6,FALSE,TRUE)</f>
        <v>1</v>
      </c>
    </row>
    <row r="6" spans="2:41" x14ac:dyDescent="0.25">
      <c r="B6" s="523" t="s">
        <v>249</v>
      </c>
      <c r="C6" s="524"/>
      <c r="D6" s="524"/>
      <c r="E6" s="524"/>
      <c r="F6" s="524"/>
      <c r="G6" s="525" t="s">
        <v>282</v>
      </c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6"/>
      <c r="T6" s="340" t="b">
        <f>IF(LEN(G6)&lt;4,FALSE,TRUE)</f>
        <v>1</v>
      </c>
    </row>
    <row r="7" spans="2:41" ht="18.899999999999999" customHeight="1" x14ac:dyDescent="0.25">
      <c r="B7" s="523" t="s">
        <v>250</v>
      </c>
      <c r="C7" s="524"/>
      <c r="D7" s="524"/>
      <c r="E7" s="524"/>
      <c r="F7" s="524"/>
      <c r="G7" s="341"/>
      <c r="H7" s="342"/>
      <c r="I7" s="342"/>
      <c r="J7" s="343"/>
      <c r="K7" s="343"/>
      <c r="L7" s="343"/>
      <c r="M7" s="343"/>
      <c r="N7" s="343"/>
      <c r="O7" s="343"/>
      <c r="P7" s="343"/>
      <c r="Q7" s="343"/>
      <c r="R7" s="343"/>
      <c r="S7" s="344"/>
    </row>
    <row r="8" spans="2:41" ht="18.899999999999999" customHeight="1" x14ac:dyDescent="0.25">
      <c r="B8" s="532" t="s">
        <v>251</v>
      </c>
      <c r="C8" s="533"/>
      <c r="D8" s="533"/>
      <c r="E8" s="533"/>
      <c r="F8" s="533"/>
      <c r="G8" s="345"/>
      <c r="H8" s="346"/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8"/>
    </row>
    <row r="9" spans="2:41" ht="18.899999999999999" customHeight="1" x14ac:dyDescent="0.25">
      <c r="B9" s="534" t="s">
        <v>252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5">
        <v>1</v>
      </c>
      <c r="S9" s="535"/>
    </row>
    <row r="10" spans="2:41" ht="18.899999999999999" customHeight="1" x14ac:dyDescent="0.25">
      <c r="B10" s="534" t="s">
        <v>253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6">
        <v>0.03</v>
      </c>
      <c r="S10" s="536"/>
    </row>
    <row r="11" spans="2:41" ht="24.9" customHeight="1" thickBot="1" x14ac:dyDescent="0.3">
      <c r="B11" s="537" t="str">
        <f>IF(OR(T3=FALSE,T4=FALSE,T5=FALSE,T6=FALSE),("Atenção - Não esqueça de preencher o(s) campo(s): -" &amp; IF(T3=FALSE," TOMADOR -","") &amp; IF(T4=FALSE," Nº DO CONTRATO -","") &amp; IF(T5=FALSE," NOME DA OBRA -","") &amp; IF(T6=FALSE," MUNICÍPIO ONDE SE LOCALIZA A OBRA -","")  &amp; ""),".")</f>
        <v>.</v>
      </c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</row>
    <row r="12" spans="2:41" ht="35.25" customHeight="1" x14ac:dyDescent="0.25">
      <c r="B12" s="538" t="s">
        <v>254</v>
      </c>
      <c r="C12" s="539"/>
      <c r="D12" s="539"/>
      <c r="E12" s="539"/>
      <c r="F12" s="539"/>
      <c r="G12" s="542" t="s">
        <v>255</v>
      </c>
      <c r="H12" s="543"/>
      <c r="I12" s="544"/>
      <c r="J12" s="340"/>
      <c r="K12" s="548" t="s">
        <v>256</v>
      </c>
      <c r="L12" s="549"/>
      <c r="M12" s="549"/>
      <c r="N12" s="549"/>
      <c r="O12" s="549"/>
      <c r="P12" s="549"/>
      <c r="Q12" s="549"/>
      <c r="R12" s="549"/>
      <c r="S12" s="550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</row>
    <row r="13" spans="2:41" ht="21.75" customHeight="1" x14ac:dyDescent="0.25">
      <c r="B13" s="540"/>
      <c r="C13" s="541"/>
      <c r="D13" s="541"/>
      <c r="E13" s="541"/>
      <c r="F13" s="541"/>
      <c r="G13" s="545"/>
      <c r="H13" s="546"/>
      <c r="I13" s="547"/>
      <c r="J13" s="340"/>
      <c r="K13" s="551" t="s">
        <v>257</v>
      </c>
      <c r="L13" s="552"/>
      <c r="M13" s="552"/>
      <c r="N13" s="552" t="s">
        <v>258</v>
      </c>
      <c r="O13" s="552"/>
      <c r="P13" s="552"/>
      <c r="Q13" s="552" t="s">
        <v>259</v>
      </c>
      <c r="R13" s="552"/>
      <c r="S13" s="553"/>
    </row>
    <row r="14" spans="2:41" ht="16.5" customHeight="1" x14ac:dyDescent="0.25">
      <c r="B14" s="562" t="s">
        <v>260</v>
      </c>
      <c r="C14" s="563"/>
      <c r="D14" s="563"/>
      <c r="E14" s="563"/>
      <c r="F14" s="563"/>
      <c r="G14" s="564">
        <v>4</v>
      </c>
      <c r="H14" s="565"/>
      <c r="I14" s="566"/>
      <c r="K14" s="559">
        <f>CHOOSE([2]Plan4!$B$17,[2]Plan4!C6,[2]Plan4!D6,[2]Plan4!E6,[2]Plan4!F6,[2]Plan4!G6,[2]Plan4!H6)</f>
        <v>3.8</v>
      </c>
      <c r="L14" s="560"/>
      <c r="M14" s="560"/>
      <c r="N14" s="560">
        <f>CHOOSE([2]Plan4!$B$17,[2]Plan4!I6,[2]Plan4!J6,[2]Plan4!K6,[2]Plan4!L6,[2]Plan4!M6,[2]Plan4!N6)</f>
        <v>4.01</v>
      </c>
      <c r="O14" s="560"/>
      <c r="P14" s="560"/>
      <c r="Q14" s="560">
        <f>CHOOSE([2]Plan4!$B$17,[2]Plan4!O6,[2]Plan4!P6,[2]Plan4!Q6,[2]Plan4!R6,[2]Plan4!S6,[2]Plan4!T6)</f>
        <v>4.67</v>
      </c>
      <c r="R14" s="560"/>
      <c r="S14" s="561"/>
      <c r="T14" s="350" t="str">
        <f t="shared" ref="T14:T20" si="0">IF(G14&lt;K14," Atenção",IF(G14&gt;Q14,"Atenção","OK"))</f>
        <v>OK</v>
      </c>
      <c r="U14" s="340"/>
    </row>
    <row r="15" spans="2:41" ht="16.5" customHeight="1" x14ac:dyDescent="0.25">
      <c r="B15" s="554" t="s">
        <v>261</v>
      </c>
      <c r="C15" s="555"/>
      <c r="D15" s="555"/>
      <c r="E15" s="555"/>
      <c r="F15" s="555"/>
      <c r="G15" s="556">
        <v>0.45500000000000002</v>
      </c>
      <c r="H15" s="557"/>
      <c r="I15" s="558"/>
      <c r="K15" s="559">
        <f>CHOOSE([2]Plan4!$B$17,[2]Plan4!C7,[2]Plan4!D7,[2]Plan4!E7,[2]Plan4!F7,[2]Plan4!G7,[2]Plan4!H7)</f>
        <v>0.32</v>
      </c>
      <c r="L15" s="560"/>
      <c r="M15" s="560"/>
      <c r="N15" s="560">
        <f>CHOOSE([2]Plan4!$B$17,[2]Plan4!I7,[2]Plan4!J7,[2]Plan4!K7,[2]Plan4!L7,[2]Plan4!M7,[2]Plan4!N7)</f>
        <v>0.4</v>
      </c>
      <c r="O15" s="560"/>
      <c r="P15" s="560"/>
      <c r="Q15" s="560">
        <f>CHOOSE([2]Plan4!$B$17,[2]Plan4!O7,[2]Plan4!P7,[2]Plan4!Q7,[2]Plan4!R7,[2]Plan4!S7,[2]Plan4!T7)</f>
        <v>0.74</v>
      </c>
      <c r="R15" s="560"/>
      <c r="S15" s="561"/>
      <c r="T15" s="350" t="str">
        <f t="shared" si="0"/>
        <v>OK</v>
      </c>
    </row>
    <row r="16" spans="2:41" ht="16.5" customHeight="1" x14ac:dyDescent="0.25">
      <c r="B16" s="554" t="s">
        <v>262</v>
      </c>
      <c r="C16" s="555"/>
      <c r="D16" s="555"/>
      <c r="E16" s="555"/>
      <c r="F16" s="555"/>
      <c r="G16" s="556">
        <v>0.97</v>
      </c>
      <c r="H16" s="557"/>
      <c r="I16" s="558"/>
      <c r="K16" s="559">
        <f>CHOOSE([2]Plan4!$B$17,[2]Plan4!C8,[2]Plan4!D8,[2]Plan4!E8,[2]Plan4!F8,[2]Plan4!G8,[2]Plan4!H8)</f>
        <v>0.5</v>
      </c>
      <c r="L16" s="560"/>
      <c r="M16" s="560"/>
      <c r="N16" s="560">
        <f>CHOOSE([2]Plan4!$B$17,[2]Plan4!I8,[2]Plan4!J8,[2]Plan4!K8,[2]Plan4!L8,[2]Plan4!M8,[2]Plan4!N8)</f>
        <v>0.56000000000000005</v>
      </c>
      <c r="O16" s="560"/>
      <c r="P16" s="560"/>
      <c r="Q16" s="560">
        <f>CHOOSE([2]Plan4!$B$17,[2]Plan4!O8,[2]Plan4!P8,[2]Plan4!Q8,[2]Plan4!R8,[2]Plan4!S8,[2]Plan4!T8)</f>
        <v>0.97</v>
      </c>
      <c r="R16" s="560"/>
      <c r="S16" s="561"/>
      <c r="T16" s="350" t="str">
        <f t="shared" si="0"/>
        <v>OK</v>
      </c>
    </row>
    <row r="17" spans="2:22" ht="16.5" customHeight="1" x14ac:dyDescent="0.25">
      <c r="B17" s="554" t="s">
        <v>263</v>
      </c>
      <c r="C17" s="555"/>
      <c r="D17" s="555"/>
      <c r="E17" s="555"/>
      <c r="F17" s="555"/>
      <c r="G17" s="556">
        <v>1.21</v>
      </c>
      <c r="H17" s="557"/>
      <c r="I17" s="558"/>
      <c r="K17" s="559">
        <f>CHOOSE([2]Plan4!$B$17,[2]Plan4!C9,[2]Plan4!D9,[2]Plan4!E9,[2]Plan4!F9,[2]Plan4!G9,[2]Plan4!H9)</f>
        <v>1.02</v>
      </c>
      <c r="L17" s="560"/>
      <c r="M17" s="560"/>
      <c r="N17" s="560">
        <f>CHOOSE([2]Plan4!$B$17,[2]Plan4!I9,[2]Plan4!J9,[2]Plan4!K9,[2]Plan4!L9,[2]Plan4!M9,[2]Plan4!N9)</f>
        <v>1.1100000000000001</v>
      </c>
      <c r="O17" s="560"/>
      <c r="P17" s="560"/>
      <c r="Q17" s="560">
        <f>CHOOSE([2]Plan4!$B$17,[2]Plan4!O9,[2]Plan4!P9,[2]Plan4!Q9,[2]Plan4!R9,[2]Plan4!S9,[2]Plan4!T9)</f>
        <v>1.21</v>
      </c>
      <c r="R17" s="560"/>
      <c r="S17" s="561"/>
      <c r="T17" s="350" t="str">
        <f t="shared" si="0"/>
        <v>OK</v>
      </c>
    </row>
    <row r="18" spans="2:22" ht="16.5" customHeight="1" x14ac:dyDescent="0.25">
      <c r="B18" s="554" t="s">
        <v>264</v>
      </c>
      <c r="C18" s="555"/>
      <c r="D18" s="555"/>
      <c r="E18" s="555"/>
      <c r="F18" s="555"/>
      <c r="G18" s="556">
        <v>8.69</v>
      </c>
      <c r="H18" s="557"/>
      <c r="I18" s="558"/>
      <c r="K18" s="559">
        <f>CHOOSE([2]Plan4!$B$17,[2]Plan4!C10,[2]Plan4!D10,[2]Plan4!E10,[2]Plan4!F10,[2]Plan4!G10,[2]Plan4!H10)</f>
        <v>6.64</v>
      </c>
      <c r="L18" s="560"/>
      <c r="M18" s="560"/>
      <c r="N18" s="560">
        <f>CHOOSE([2]Plan4!$B$17,[2]Plan4!I10,[2]Plan4!J10,[2]Plan4!K10,[2]Plan4!L10,[2]Plan4!M10,[2]Plan4!N10)</f>
        <v>7.3</v>
      </c>
      <c r="O18" s="560"/>
      <c r="P18" s="560"/>
      <c r="Q18" s="560">
        <f>CHOOSE([2]Plan4!$B$17,[2]Plan4!O10,[2]Plan4!P10,[2]Plan4!Q10,[2]Plan4!R10,[2]Plan4!S10,[2]Plan4!T10)</f>
        <v>8.69</v>
      </c>
      <c r="R18" s="560"/>
      <c r="S18" s="561"/>
      <c r="T18" s="350" t="str">
        <f t="shared" si="0"/>
        <v>OK</v>
      </c>
    </row>
    <row r="19" spans="2:22" ht="16.5" customHeight="1" x14ac:dyDescent="0.25">
      <c r="B19" s="567" t="s">
        <v>265</v>
      </c>
      <c r="C19" s="568"/>
      <c r="D19" s="568"/>
      <c r="E19" s="568"/>
      <c r="F19" s="568"/>
      <c r="G19" s="556">
        <v>0.65</v>
      </c>
      <c r="H19" s="557"/>
      <c r="I19" s="558"/>
      <c r="K19" s="559">
        <f>CHOOSE([2]Plan4!$B$17,[2]Plan4!C11,[2]Plan4!D11,[2]Plan4!E11,[2]Plan4!F11,[2]Plan4!G11,[2]Plan4!H11)</f>
        <v>0.65</v>
      </c>
      <c r="L19" s="560"/>
      <c r="M19" s="560"/>
      <c r="N19" s="560">
        <f>CHOOSE([2]Plan4!$B$17,[2]Plan4!I11,[2]Plan4!J11,[2]Plan4!K11,[2]Plan4!L11,[2]Plan4!M11,[2]Plan4!N11)</f>
        <v>0.65</v>
      </c>
      <c r="O19" s="560"/>
      <c r="P19" s="560"/>
      <c r="Q19" s="560">
        <f>CHOOSE([2]Plan4!$B$17,[2]Plan4!O11,[2]Plan4!P11,[2]Plan4!Q11,[2]Plan4!R11,[2]Plan4!S11,[2]Plan4!T11)</f>
        <v>0.65</v>
      </c>
      <c r="R19" s="560"/>
      <c r="S19" s="561"/>
      <c r="T19" s="350" t="str">
        <f t="shared" si="0"/>
        <v>OK</v>
      </c>
      <c r="U19" s="351"/>
      <c r="V19" s="351"/>
    </row>
    <row r="20" spans="2:22" ht="16.5" customHeight="1" x14ac:dyDescent="0.25">
      <c r="B20" s="567" t="s">
        <v>266</v>
      </c>
      <c r="C20" s="568"/>
      <c r="D20" s="568"/>
      <c r="E20" s="568"/>
      <c r="F20" s="568"/>
      <c r="G20" s="556">
        <v>3</v>
      </c>
      <c r="H20" s="557"/>
      <c r="I20" s="558"/>
      <c r="K20" s="559">
        <f>CHOOSE([2]Plan4!$B$17,[2]Plan4!C12,[2]Plan4!D12,[2]Plan4!E12,[2]Plan4!F12,[2]Plan4!G12,[2]Plan4!H12)</f>
        <v>3</v>
      </c>
      <c r="L20" s="560"/>
      <c r="M20" s="560"/>
      <c r="N20" s="560">
        <f>CHOOSE([2]Plan4!$B$17,[2]Plan4!I12,[2]Plan4!J12,[2]Plan4!K12,[2]Plan4!L12,[2]Plan4!M12,[2]Plan4!N12)</f>
        <v>3</v>
      </c>
      <c r="O20" s="560"/>
      <c r="P20" s="560"/>
      <c r="Q20" s="560">
        <f>CHOOSE([2]Plan4!$B$17,[2]Plan4!O12,[2]Plan4!P12,[2]Plan4!Q12,[2]Plan4!R12,[2]Plan4!S12,[2]Plan4!T12)</f>
        <v>3</v>
      </c>
      <c r="R20" s="560"/>
      <c r="S20" s="561"/>
      <c r="T20" s="350" t="str">
        <f t="shared" si="0"/>
        <v>OK</v>
      </c>
      <c r="U20" s="340"/>
    </row>
    <row r="21" spans="2:22" ht="16.5" customHeight="1" x14ac:dyDescent="0.25">
      <c r="B21" s="567" t="s">
        <v>267</v>
      </c>
      <c r="C21" s="568"/>
      <c r="D21" s="568"/>
      <c r="E21" s="568"/>
      <c r="F21" s="568"/>
      <c r="G21" s="569">
        <f>R9*R10*100</f>
        <v>3</v>
      </c>
      <c r="H21" s="570"/>
      <c r="I21" s="571"/>
      <c r="K21" s="572">
        <f>CHOOSE([2]Plan4!$B$17,[2]Plan4!C13,[2]Plan4!D13,[2]Plan4!E13,[2]Plan4!F13,[2]Plan4!G13,[2]Plan4!H13)</f>
        <v>2</v>
      </c>
      <c r="L21" s="573"/>
      <c r="M21" s="573"/>
      <c r="N21" s="573">
        <f>CHOOSE([2]Plan4!$B$17,[2]Plan4!I13,[2]Plan4!J13,[2]Plan4!K13,[2]Plan4!L13,[2]Plan4!M13,[2]Plan4!N13)</f>
        <v>2</v>
      </c>
      <c r="O21" s="573"/>
      <c r="P21" s="573"/>
      <c r="Q21" s="573">
        <f>CHOOSE([2]Plan4!$B$17,[2]Plan4!O13,[2]Plan4!P13,[2]Plan4!Q13,[2]Plan4!R13,[2]Plan4!S13,[2]Plan4!T13)</f>
        <v>5</v>
      </c>
      <c r="R21" s="573"/>
      <c r="S21" s="574"/>
      <c r="T21" s="240"/>
      <c r="U21" s="340"/>
    </row>
    <row r="22" spans="2:22" ht="16.5" customHeight="1" thickBot="1" x14ac:dyDescent="0.3">
      <c r="B22" s="581" t="s">
        <v>268</v>
      </c>
      <c r="C22" s="582"/>
      <c r="D22" s="582"/>
      <c r="E22" s="582"/>
      <c r="F22" s="582"/>
      <c r="G22" s="583">
        <f>IF([2]Plan4!B26=1,4.5,0)</f>
        <v>0</v>
      </c>
      <c r="H22" s="584"/>
      <c r="I22" s="585"/>
      <c r="J22" s="340"/>
      <c r="K22" s="586"/>
      <c r="L22" s="586"/>
      <c r="M22" s="586"/>
      <c r="N22" s="586"/>
      <c r="O22" s="586"/>
      <c r="P22" s="586"/>
      <c r="Q22" s="586"/>
      <c r="R22" s="586"/>
      <c r="S22" s="586"/>
    </row>
    <row r="23" spans="2:22" ht="26.25" customHeight="1" thickBot="1" x14ac:dyDescent="0.3">
      <c r="B23" s="575" t="s">
        <v>269</v>
      </c>
      <c r="C23" s="576"/>
      <c r="D23" s="576"/>
      <c r="E23" s="576"/>
      <c r="F23" s="577"/>
      <c r="G23" s="578">
        <f>TRUNC((((((1+G14/100+G15/100+G16/100)*(1+G17/100)*(1+G18/100))/(1-(G19/100+G20/100+G21/100+G22/100)))-1)*100),2)</f>
        <v>24.23</v>
      </c>
      <c r="H23" s="579"/>
      <c r="I23" s="580"/>
      <c r="J23" s="340"/>
      <c r="K23" s="352"/>
      <c r="L23" s="353"/>
      <c r="M23" s="353"/>
      <c r="N23" s="353"/>
      <c r="O23" s="353"/>
      <c r="P23" s="353"/>
      <c r="Q23" s="353"/>
      <c r="R23" s="353"/>
      <c r="S23" s="354"/>
    </row>
    <row r="24" spans="2:22" ht="15" customHeight="1" x14ac:dyDescent="0.25"/>
    <row r="25" spans="2:22" ht="30.75" customHeight="1" x14ac:dyDescent="0.25">
      <c r="B25" s="591" t="s">
        <v>270</v>
      </c>
      <c r="C25" s="592"/>
      <c r="D25" s="592"/>
      <c r="E25" s="592"/>
      <c r="F25" s="592"/>
      <c r="G25" s="592"/>
      <c r="H25" s="592"/>
      <c r="I25" s="593"/>
      <c r="J25" s="355"/>
      <c r="K25" s="548" t="s">
        <v>271</v>
      </c>
      <c r="L25" s="549"/>
      <c r="M25" s="549"/>
      <c r="N25" s="549"/>
      <c r="O25" s="549"/>
      <c r="P25" s="549"/>
      <c r="Q25" s="549"/>
      <c r="R25" s="549"/>
      <c r="S25" s="550"/>
    </row>
    <row r="26" spans="2:22" ht="22.5" customHeight="1" x14ac:dyDescent="0.25">
      <c r="B26" s="594" t="s">
        <v>272</v>
      </c>
      <c r="C26" s="595"/>
      <c r="D26" s="595"/>
      <c r="E26" s="595"/>
      <c r="F26" s="595"/>
      <c r="G26" s="573">
        <f>TRUNC(((((1+G14/100+G15/100+G16/100)*(1+G17/100)*(1+G18/100))/(1-(G19/100+G20/100+G21/100)))-1)*100,2)</f>
        <v>24.23</v>
      </c>
      <c r="H26" s="573"/>
      <c r="I26" s="574"/>
      <c r="J26" s="356" t="str">
        <f>IF(G26&lt;K26," Atenção",IF(G26&gt;Q26,"Atenção","OK"))</f>
        <v>OK</v>
      </c>
      <c r="K26" s="572">
        <f>CHOOSE([2]Plan4!$B$17,[2]Plan4!O19,[2]Plan4!O20,[2]Plan4!O21,[2]Plan4!O22,[2]Plan4!O23,[2]Plan4!O24)</f>
        <v>19.600000000000001</v>
      </c>
      <c r="L26" s="573"/>
      <c r="M26" s="573"/>
      <c r="N26" s="573">
        <f>CHOOSE([2]Plan4!$B$17,[2]Plan4!Q19,[2]Plan4!Q20,[2]Plan4!Q21,[2]Plan4!Q22,[2]Plan4!Q23,[2]Plan4!Q24)</f>
        <v>20.97</v>
      </c>
      <c r="O26" s="573"/>
      <c r="P26" s="573"/>
      <c r="Q26" s="573">
        <f>CHOOSE([2]Plan4!$B$17,[2]Plan4!S19,[2]Plan4!S20,[2]Plan4!S21,[2]Plan4!S22,[2]Plan4!S23,[2]Plan4!S24)</f>
        <v>24.23</v>
      </c>
      <c r="R26" s="573"/>
      <c r="S26" s="574"/>
    </row>
    <row r="27" spans="2:22" ht="17.25" customHeight="1" x14ac:dyDescent="0.25">
      <c r="B27" s="596" t="str">
        <f>IF(J26&lt;&gt;"OK", "O valor de BDI sem a desoneração está fora da faixa admitida no Acórdão TCU Plenária 2622/2013.",".")</f>
        <v>.</v>
      </c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</row>
    <row r="28" spans="2:22" ht="15.6" x14ac:dyDescent="0.3">
      <c r="B28" s="597" t="s">
        <v>273</v>
      </c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</row>
    <row r="29" spans="2:22" ht="129" customHeight="1" x14ac:dyDescent="0.25">
      <c r="B29" s="598" t="str">
        <f>"DECLARO que, de acordo com a legislação tributária do município de "&amp;G6&amp;", considerando a natureza da obra acima discriminada, para cálculo do valor de ISS a ser cobrado da empresa construtora, é aplicada a aliquota de "&amp;IF(G21="",0,G21)&amp;"% sobre o valor total da obra."&amp;"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"&amp;IF([2]Plan4!B26=1,"COM DESONERAÇÃO"&amp;" por ser a mais adequada ao Tomador "&amp;G3&amp;".",IF([2]Plan4!B26=2,"SEM DESONERAÇÃO","")&amp;" por ser a mais adequada ao Tomador "&amp;G3&amp;".")</f>
        <v>DECLARO que, de acordo com a legislação tributária do município de LONTRA/MG, considerando a natureza da obra acima discriminada, para cálculo do valor de ISS a ser cobrado da empresa construtora, é aplicada a aliquota de 3% sobre o valor total da obra.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SEM DESONERAÇÃO por ser a mais adequada ao Tomador PREFEITURA MUNICIPAL DE LONTRA.</v>
      </c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</row>
    <row r="30" spans="2:22" ht="22.5" customHeight="1" x14ac:dyDescent="0.25">
      <c r="B30" s="599" t="str">
        <f>IF(OR(T34=FALSE,T35=FALSE,T37=FALSE,J41=FALSE),("Atenção - Não esqueça de preencher o(s) campo(s): -" &amp; IF(T34=FALSE," Nº DA ART/RRT -","") &amp; IF(T35=FALSE," DATA -","") &amp; IF(T37=FALSE," IDENTIFICAÇÃO DO RESPONSÁVEL TÉCNICO -","") &amp; IF(J41=FALSE," IDENTIFICAÇÃO DO TOMADOR -","") &amp; ""),".")</f>
        <v>Atenção - Não esqueça de preencher o(s) campo(s): - Nº DA ART/RRT -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</row>
    <row r="31" spans="2:22" ht="12.75" customHeight="1" x14ac:dyDescent="0.25">
      <c r="B31" s="240" t="s">
        <v>164</v>
      </c>
      <c r="T31" s="240"/>
    </row>
    <row r="32" spans="2:22" ht="38.25" customHeight="1" x14ac:dyDescent="0.25">
      <c r="B32" s="600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2"/>
      <c r="T32" s="240"/>
    </row>
    <row r="33" spans="2:20" ht="17.100000000000001" customHeight="1" x14ac:dyDescent="0.25">
      <c r="T33" s="240"/>
    </row>
    <row r="34" spans="2:20" ht="20.100000000000001" customHeight="1" x14ac:dyDescent="0.25">
      <c r="B34" s="587"/>
      <c r="C34" s="588"/>
      <c r="D34" s="588"/>
      <c r="E34" s="588"/>
      <c r="F34" s="588"/>
      <c r="G34" s="588"/>
      <c r="H34" s="588"/>
      <c r="I34" s="588"/>
      <c r="J34" s="589"/>
      <c r="K34" s="589"/>
      <c r="L34" s="589"/>
      <c r="M34" s="589"/>
      <c r="N34" s="589"/>
      <c r="O34" s="589"/>
      <c r="P34" s="589"/>
      <c r="Q34" s="589"/>
      <c r="R34" s="589"/>
      <c r="S34" s="590"/>
      <c r="T34" s="340" t="b">
        <f>IF(LEN(J34)&lt;4,FALSE,TRUE)</f>
        <v>0</v>
      </c>
    </row>
    <row r="35" spans="2:20" ht="14.25" customHeight="1" x14ac:dyDescent="0.25">
      <c r="B35" s="603" t="s">
        <v>274</v>
      </c>
      <c r="C35" s="604"/>
      <c r="D35" s="604"/>
      <c r="E35" s="604"/>
      <c r="F35" s="604"/>
      <c r="G35" s="604"/>
      <c r="H35" s="604"/>
      <c r="I35" s="604"/>
      <c r="J35" s="605" t="s">
        <v>275</v>
      </c>
      <c r="K35" s="606"/>
      <c r="L35" s="606"/>
      <c r="M35" s="606"/>
      <c r="N35" s="606"/>
      <c r="O35" s="606"/>
      <c r="P35" s="606"/>
      <c r="Q35" s="606"/>
      <c r="R35" s="606"/>
      <c r="S35" s="607"/>
      <c r="T35" s="340" t="b">
        <f>IF(LEN(J36)&lt;4,FALSE,TRUE)</f>
        <v>1</v>
      </c>
    </row>
    <row r="36" spans="2:20" ht="12.75" customHeight="1" x14ac:dyDescent="0.25">
      <c r="B36" s="608" t="s">
        <v>283</v>
      </c>
      <c r="C36" s="609"/>
      <c r="D36" s="609"/>
      <c r="E36" s="609"/>
      <c r="F36" s="609"/>
      <c r="G36" s="609"/>
      <c r="H36" s="609"/>
      <c r="I36" s="609"/>
      <c r="J36" s="610" t="s">
        <v>163</v>
      </c>
      <c r="K36" s="610"/>
      <c r="L36" s="610"/>
      <c r="M36" s="610"/>
      <c r="N36" s="610"/>
      <c r="O36" s="610"/>
      <c r="P36" s="610"/>
      <c r="Q36" s="610"/>
      <c r="R36" s="610"/>
      <c r="S36" s="611"/>
    </row>
    <row r="37" spans="2:20" ht="12.75" customHeight="1" x14ac:dyDescent="0.25">
      <c r="B37" s="612" t="s">
        <v>276</v>
      </c>
      <c r="C37" s="613"/>
      <c r="D37" s="613"/>
      <c r="E37" s="613"/>
      <c r="F37" s="613"/>
      <c r="G37" s="613"/>
      <c r="H37" s="613"/>
      <c r="I37" s="613"/>
      <c r="J37" s="613" t="s">
        <v>277</v>
      </c>
      <c r="K37" s="613"/>
      <c r="L37" s="613"/>
      <c r="M37" s="613"/>
      <c r="N37" s="613"/>
      <c r="O37" s="613"/>
      <c r="P37" s="613"/>
      <c r="Q37" s="613"/>
      <c r="R37" s="613"/>
      <c r="S37" s="614"/>
      <c r="T37" s="340" t="b">
        <f>IF(LEN(B36)&lt;4,FALSE,TRUE)</f>
        <v>1</v>
      </c>
    </row>
    <row r="38" spans="2:20" ht="17.100000000000001" customHeight="1" x14ac:dyDescent="0.25"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</row>
    <row r="39" spans="2:20" ht="20.100000000000001" customHeight="1" x14ac:dyDescent="0.25">
      <c r="B39" s="587"/>
      <c r="C39" s="588"/>
      <c r="D39" s="588"/>
      <c r="E39" s="588"/>
      <c r="F39" s="588"/>
      <c r="G39" s="588"/>
      <c r="H39" s="588"/>
      <c r="I39" s="616"/>
    </row>
    <row r="40" spans="2:20" x14ac:dyDescent="0.25">
      <c r="B40" s="603" t="s">
        <v>278</v>
      </c>
      <c r="C40" s="604"/>
      <c r="D40" s="604"/>
      <c r="E40" s="604"/>
      <c r="F40" s="604"/>
      <c r="G40" s="604"/>
      <c r="H40" s="604"/>
      <c r="I40" s="617"/>
    </row>
    <row r="41" spans="2:20" x14ac:dyDescent="0.25">
      <c r="B41" s="608" t="s">
        <v>284</v>
      </c>
      <c r="C41" s="609"/>
      <c r="D41" s="609"/>
      <c r="E41" s="609"/>
      <c r="F41" s="609"/>
      <c r="G41" s="609"/>
      <c r="H41" s="609"/>
      <c r="I41" s="618"/>
      <c r="J41" s="340" t="b">
        <f>IF(LEN(B41)&lt;4,FALSE,TRUE)</f>
        <v>1</v>
      </c>
    </row>
    <row r="42" spans="2:20" x14ac:dyDescent="0.25">
      <c r="B42" s="612" t="s">
        <v>279</v>
      </c>
      <c r="C42" s="613"/>
      <c r="D42" s="613"/>
      <c r="E42" s="613"/>
      <c r="F42" s="613"/>
      <c r="G42" s="613"/>
      <c r="H42" s="613"/>
      <c r="I42" s="614"/>
      <c r="T42" s="240"/>
    </row>
    <row r="43" spans="2:20" x14ac:dyDescent="0.25">
      <c r="T43" s="240"/>
    </row>
    <row r="49" ht="12.75" customHeight="1" x14ac:dyDescent="0.25"/>
  </sheetData>
  <sheetProtection password="C664" sheet="1" objects="1" scenarios="1"/>
  <mergeCells count="94">
    <mergeCell ref="B38:S38"/>
    <mergeCell ref="B39:I39"/>
    <mergeCell ref="B40:I40"/>
    <mergeCell ref="B41:I41"/>
    <mergeCell ref="B42:I42"/>
    <mergeCell ref="B35:I35"/>
    <mergeCell ref="J35:S35"/>
    <mergeCell ref="B36:I36"/>
    <mergeCell ref="J36:S36"/>
    <mergeCell ref="B37:I37"/>
    <mergeCell ref="J37:S37"/>
    <mergeCell ref="N22:P22"/>
    <mergeCell ref="Q22:S22"/>
    <mergeCell ref="B34:I34"/>
    <mergeCell ref="J34:S34"/>
    <mergeCell ref="B25:I25"/>
    <mergeCell ref="K25:S25"/>
    <mergeCell ref="B26:F26"/>
    <mergeCell ref="G26:I26"/>
    <mergeCell ref="K26:M26"/>
    <mergeCell ref="N26:P26"/>
    <mergeCell ref="Q26:S26"/>
    <mergeCell ref="B27:S27"/>
    <mergeCell ref="B28:S28"/>
    <mergeCell ref="B29:S29"/>
    <mergeCell ref="B30:S30"/>
    <mergeCell ref="B32:S32"/>
    <mergeCell ref="B23:F23"/>
    <mergeCell ref="G23:I23"/>
    <mergeCell ref="B20:F20"/>
    <mergeCell ref="G20:I20"/>
    <mergeCell ref="K20:M20"/>
    <mergeCell ref="B22:F22"/>
    <mergeCell ref="G22:I22"/>
    <mergeCell ref="K22:M22"/>
    <mergeCell ref="N20:P20"/>
    <mergeCell ref="Q20:S20"/>
    <mergeCell ref="B21:F21"/>
    <mergeCell ref="G21:I21"/>
    <mergeCell ref="K21:M21"/>
    <mergeCell ref="N21:P21"/>
    <mergeCell ref="Q21:S21"/>
    <mergeCell ref="B18:F18"/>
    <mergeCell ref="G18:I18"/>
    <mergeCell ref="K18:M18"/>
    <mergeCell ref="N18:P18"/>
    <mergeCell ref="Q18:S18"/>
    <mergeCell ref="B19:F19"/>
    <mergeCell ref="G19:I19"/>
    <mergeCell ref="K19:M19"/>
    <mergeCell ref="N19:P19"/>
    <mergeCell ref="Q19:S19"/>
    <mergeCell ref="B16:F16"/>
    <mergeCell ref="G16:I16"/>
    <mergeCell ref="K16:M16"/>
    <mergeCell ref="N16:P16"/>
    <mergeCell ref="Q16:S16"/>
    <mergeCell ref="B17:F17"/>
    <mergeCell ref="G17:I17"/>
    <mergeCell ref="K17:M17"/>
    <mergeCell ref="N17:P17"/>
    <mergeCell ref="Q17:S17"/>
    <mergeCell ref="B14:F14"/>
    <mergeCell ref="G14:I14"/>
    <mergeCell ref="K14:M14"/>
    <mergeCell ref="N14:P14"/>
    <mergeCell ref="Q14:S14"/>
    <mergeCell ref="B15:F15"/>
    <mergeCell ref="G15:I15"/>
    <mergeCell ref="K15:M15"/>
    <mergeCell ref="N15:P15"/>
    <mergeCell ref="Q15:S15"/>
    <mergeCell ref="B10:Q10"/>
    <mergeCell ref="R10:S10"/>
    <mergeCell ref="B11:S11"/>
    <mergeCell ref="B12:F13"/>
    <mergeCell ref="G12:I13"/>
    <mergeCell ref="K12:S12"/>
    <mergeCell ref="K13:M13"/>
    <mergeCell ref="N13:P13"/>
    <mergeCell ref="Q13:S13"/>
    <mergeCell ref="B6:F6"/>
    <mergeCell ref="G6:S6"/>
    <mergeCell ref="B7:F7"/>
    <mergeCell ref="B8:F8"/>
    <mergeCell ref="B9:Q9"/>
    <mergeCell ref="R9:S9"/>
    <mergeCell ref="B5:F5"/>
    <mergeCell ref="G5:S5"/>
    <mergeCell ref="B1:S1"/>
    <mergeCell ref="B3:F3"/>
    <mergeCell ref="G3:S3"/>
    <mergeCell ref="B4:F4"/>
    <mergeCell ref="G4:S4"/>
  </mergeCells>
  <conditionalFormatting sqref="T14:T20 J26">
    <cfRule type="cellIs" dxfId="4" priority="1" stopIfTrue="1" operator="notEqual">
      <formula>"OK"</formula>
    </cfRule>
  </conditionalFormatting>
  <conditionalFormatting sqref="J34:S34 B36:S36 G3:S6 B32:S32 G14:I20 R9:S10 B41:I41">
    <cfRule type="cellIs" dxfId="3" priority="2" stopIfTrue="1" operator="equal">
      <formula>0</formula>
    </cfRule>
  </conditionalFormatting>
  <conditionalFormatting sqref="B11:S11">
    <cfRule type="cellIs" dxfId="2" priority="3" stopIfTrue="1" operator="notEqual">
      <formula>"."</formula>
    </cfRule>
  </conditionalFormatting>
  <conditionalFormatting sqref="B27:S27">
    <cfRule type="cellIs" dxfId="1" priority="4" stopIfTrue="1" operator="notEqual">
      <formula>"."</formula>
    </cfRule>
  </conditionalFormatting>
  <conditionalFormatting sqref="B30:S30">
    <cfRule type="cellIs" dxfId="0" priority="5" stopIfTrue="1" operator="notEqual">
      <formula>"."</formula>
    </cfRule>
  </conditionalFormatting>
  <pageMargins left="0.78740157499999996" right="0.78740157499999996" top="0.49" bottom="0.5" header="0.49212598499999999" footer="0.49212598499999999"/>
  <pageSetup paperSize="9" scale="91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6</xdr:col>
                    <xdr:colOff>7620</xdr:colOff>
                    <xdr:row>6</xdr:row>
                    <xdr:rowOff>7620</xdr:rowOff>
                  </from>
                  <to>
                    <xdr:col>18</xdr:col>
                    <xdr:colOff>190500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6</xdr:col>
                    <xdr:colOff>7620</xdr:colOff>
                    <xdr:row>7</xdr:row>
                    <xdr:rowOff>7620</xdr:rowOff>
                  </from>
                  <to>
                    <xdr:col>19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view="pageBreakPreview" topLeftCell="A43" zoomScale="110" zoomScaleSheetLayoutView="110" workbookViewId="0">
      <selection activeCell="A3" sqref="A3:J3"/>
    </sheetView>
  </sheetViews>
  <sheetFormatPr defaultColWidth="9.109375" defaultRowHeight="13.2" x14ac:dyDescent="0.25"/>
  <cols>
    <col min="1" max="1" width="10" style="240" customWidth="1"/>
    <col min="2" max="2" width="11.109375" style="240" customWidth="1"/>
    <col min="3" max="10" width="10" style="240" customWidth="1"/>
    <col min="11" max="16384" width="9.109375" style="240"/>
  </cols>
  <sheetData>
    <row r="1" spans="1:10" s="227" customFormat="1" ht="16.5" customHeight="1" x14ac:dyDescent="0.3">
      <c r="A1" s="218" t="str">
        <f>'PLANILHA OFICIAL '!A6:E6</f>
        <v>PREFEITURA: MUNICIPAL DE LONTRA</v>
      </c>
      <c r="B1" s="219"/>
      <c r="C1" s="220"/>
      <c r="D1" s="221"/>
      <c r="E1" s="222"/>
      <c r="F1" s="223"/>
      <c r="G1" s="224"/>
      <c r="H1" s="225"/>
      <c r="I1" s="225"/>
      <c r="J1" s="226"/>
    </row>
    <row r="2" spans="1:10" s="232" customFormat="1" ht="16.5" customHeight="1" x14ac:dyDescent="0.3">
      <c r="A2" s="228" t="s">
        <v>99</v>
      </c>
      <c r="B2" s="229"/>
      <c r="C2" s="229"/>
      <c r="D2" s="229"/>
      <c r="E2" s="229"/>
      <c r="F2" s="229"/>
      <c r="G2" s="229"/>
      <c r="H2" s="230"/>
      <c r="I2" s="230"/>
      <c r="J2" s="231"/>
    </row>
    <row r="3" spans="1:10" s="237" customFormat="1" ht="32.25" customHeight="1" x14ac:dyDescent="0.3">
      <c r="A3" s="624" t="s">
        <v>186</v>
      </c>
      <c r="B3" s="625"/>
      <c r="C3" s="625"/>
      <c r="D3" s="625"/>
      <c r="E3" s="625"/>
      <c r="F3" s="625"/>
      <c r="G3" s="625"/>
      <c r="H3" s="625"/>
      <c r="I3" s="625"/>
      <c r="J3" s="626"/>
    </row>
    <row r="4" spans="1:10" s="237" customFormat="1" ht="16.5" customHeight="1" thickBot="1" x14ac:dyDescent="0.35">
      <c r="A4" s="298" t="str">
        <f>'PLANILHA OFICIAL '!F7</f>
        <v xml:space="preserve">DATA: </v>
      </c>
      <c r="B4" s="623">
        <v>43270</v>
      </c>
      <c r="C4" s="623"/>
      <c r="D4" s="233"/>
      <c r="E4" s="234"/>
      <c r="F4" s="235"/>
      <c r="G4" s="236"/>
      <c r="H4" s="230"/>
      <c r="I4" s="230"/>
      <c r="J4" s="231"/>
    </row>
    <row r="5" spans="1:10" s="237" customFormat="1" ht="16.5" customHeight="1" x14ac:dyDescent="0.3">
      <c r="A5" s="299"/>
      <c r="B5" s="300"/>
      <c r="C5" s="301"/>
      <c r="D5" s="302"/>
      <c r="E5" s="303"/>
      <c r="F5" s="304"/>
      <c r="G5" s="305"/>
      <c r="H5" s="305"/>
      <c r="I5" s="305"/>
      <c r="J5" s="306"/>
    </row>
    <row r="6" spans="1:10" ht="17.399999999999999" x14ac:dyDescent="0.3">
      <c r="A6" s="307" t="s">
        <v>172</v>
      </c>
      <c r="B6" s="238"/>
      <c r="C6" s="238"/>
      <c r="D6" s="238"/>
      <c r="E6" s="238"/>
      <c r="F6" s="239"/>
      <c r="G6" s="239" t="s">
        <v>173</v>
      </c>
      <c r="H6" s="238"/>
      <c r="I6" s="238"/>
      <c r="J6" s="308"/>
    </row>
    <row r="7" spans="1:10" x14ac:dyDescent="0.25">
      <c r="A7" s="309"/>
      <c r="B7" s="238"/>
      <c r="C7" s="238"/>
      <c r="D7" s="238"/>
      <c r="E7" s="238"/>
      <c r="F7" s="238"/>
      <c r="G7" s="238"/>
      <c r="H7" s="238"/>
      <c r="I7" s="238"/>
      <c r="J7" s="308"/>
    </row>
    <row r="8" spans="1:10" x14ac:dyDescent="0.25">
      <c r="A8" s="309"/>
      <c r="B8" s="238"/>
      <c r="C8" s="238"/>
      <c r="D8" s="238"/>
      <c r="E8" s="238"/>
      <c r="F8" s="238"/>
      <c r="G8" s="238"/>
      <c r="H8" s="238"/>
      <c r="I8" s="241"/>
      <c r="J8" s="308"/>
    </row>
    <row r="9" spans="1:10" x14ac:dyDescent="0.25">
      <c r="A9" s="309"/>
      <c r="B9" s="238"/>
      <c r="C9" s="238"/>
      <c r="D9" s="238"/>
      <c r="E9" s="238"/>
      <c r="F9" s="238"/>
      <c r="G9" s="238"/>
      <c r="H9" s="238"/>
      <c r="I9" s="238"/>
      <c r="J9" s="308"/>
    </row>
    <row r="10" spans="1:10" x14ac:dyDescent="0.25">
      <c r="A10" s="309"/>
      <c r="B10" s="238"/>
      <c r="C10" s="238"/>
      <c r="D10" s="238"/>
      <c r="E10" s="238"/>
      <c r="F10" s="238"/>
      <c r="G10" s="238"/>
      <c r="H10" s="238"/>
      <c r="I10" s="238"/>
      <c r="J10" s="310"/>
    </row>
    <row r="11" spans="1:10" x14ac:dyDescent="0.25">
      <c r="A11" s="309"/>
      <c r="B11" s="238"/>
      <c r="C11" s="238"/>
      <c r="D11" s="238"/>
      <c r="E11" s="238"/>
      <c r="F11" s="238"/>
      <c r="G11" s="238"/>
      <c r="H11" s="238"/>
      <c r="I11" s="238"/>
      <c r="J11" s="308"/>
    </row>
    <row r="12" spans="1:10" x14ac:dyDescent="0.25">
      <c r="A12" s="309"/>
      <c r="B12" s="238"/>
      <c r="C12" s="238"/>
      <c r="D12" s="238"/>
      <c r="E12" s="238"/>
      <c r="F12" s="238"/>
      <c r="G12" s="238"/>
      <c r="H12" s="238"/>
      <c r="I12" s="238"/>
      <c r="J12" s="308"/>
    </row>
    <row r="13" spans="1:10" x14ac:dyDescent="0.25">
      <c r="A13" s="309"/>
      <c r="B13" s="238"/>
      <c r="C13" s="238"/>
      <c r="D13" s="238"/>
      <c r="E13" s="238"/>
      <c r="F13" s="238"/>
      <c r="G13" s="238"/>
      <c r="H13" s="238"/>
      <c r="I13" s="238"/>
      <c r="J13" s="308"/>
    </row>
    <row r="14" spans="1:10" x14ac:dyDescent="0.25">
      <c r="A14" s="309"/>
      <c r="B14" s="238"/>
      <c r="C14" s="238"/>
      <c r="D14" s="238"/>
      <c r="E14" s="238"/>
      <c r="F14" s="238"/>
      <c r="G14" s="238"/>
      <c r="H14" s="238"/>
      <c r="I14" s="238"/>
      <c r="J14" s="308"/>
    </row>
    <row r="15" spans="1:10" x14ac:dyDescent="0.25">
      <c r="A15" s="309"/>
      <c r="B15" s="238"/>
      <c r="C15" s="238"/>
      <c r="D15" s="238"/>
      <c r="E15" s="238"/>
      <c r="F15" s="238"/>
      <c r="G15" s="238"/>
      <c r="H15" s="238"/>
      <c r="I15" s="238"/>
      <c r="J15" s="308"/>
    </row>
    <row r="16" spans="1:10" ht="17.25" customHeight="1" x14ac:dyDescent="0.25">
      <c r="A16" s="309"/>
      <c r="B16" s="238"/>
      <c r="C16" s="238"/>
      <c r="D16" s="627" t="s">
        <v>174</v>
      </c>
      <c r="E16" s="628"/>
      <c r="F16" s="629"/>
      <c r="G16" s="238"/>
      <c r="H16" s="238"/>
      <c r="I16" s="238"/>
      <c r="J16" s="308"/>
    </row>
    <row r="17" spans="1:14" ht="17.25" customHeight="1" x14ac:dyDescent="0.25">
      <c r="A17" s="309"/>
      <c r="B17" s="238"/>
      <c r="C17" s="238"/>
      <c r="D17" s="242"/>
      <c r="E17" s="630" t="s">
        <v>175</v>
      </c>
      <c r="F17" s="630"/>
      <c r="G17" s="238"/>
      <c r="H17" s="238"/>
      <c r="I17" s="238"/>
      <c r="J17" s="308"/>
    </row>
    <row r="18" spans="1:14" ht="17.25" customHeight="1" x14ac:dyDescent="0.25">
      <c r="A18" s="309"/>
      <c r="B18" s="238"/>
      <c r="C18" s="238"/>
      <c r="D18" s="242"/>
      <c r="E18" s="630" t="s">
        <v>176</v>
      </c>
      <c r="F18" s="630"/>
      <c r="G18" s="238"/>
      <c r="H18" s="238"/>
      <c r="I18" s="238"/>
      <c r="J18" s="308"/>
      <c r="N18" s="243" t="s">
        <v>177</v>
      </c>
    </row>
    <row r="19" spans="1:14" ht="17.25" customHeight="1" x14ac:dyDescent="0.25">
      <c r="A19" s="309"/>
      <c r="B19" s="238"/>
      <c r="C19" s="238"/>
      <c r="D19" s="242"/>
      <c r="E19" s="630" t="s">
        <v>178</v>
      </c>
      <c r="F19" s="630"/>
      <c r="G19" s="238"/>
      <c r="H19" s="238"/>
      <c r="I19" s="238"/>
      <c r="J19" s="308"/>
    </row>
    <row r="20" spans="1:14" x14ac:dyDescent="0.25">
      <c r="A20" s="309"/>
      <c r="B20" s="238"/>
      <c r="C20" s="238"/>
      <c r="D20" s="242"/>
      <c r="E20" s="631" t="s">
        <v>196</v>
      </c>
      <c r="F20" s="632"/>
      <c r="G20" s="238"/>
      <c r="H20" s="238"/>
      <c r="I20" s="238"/>
      <c r="J20" s="308"/>
    </row>
    <row r="21" spans="1:14" x14ac:dyDescent="0.25">
      <c r="A21" s="309"/>
      <c r="B21" s="238"/>
      <c r="C21" s="238"/>
      <c r="D21" s="238"/>
      <c r="E21" s="621"/>
      <c r="F21" s="621"/>
      <c r="G21" s="238"/>
      <c r="H21" s="238"/>
      <c r="I21" s="238"/>
      <c r="J21" s="308"/>
    </row>
    <row r="22" spans="1:14" x14ac:dyDescent="0.25">
      <c r="A22" s="309"/>
      <c r="B22" s="238"/>
      <c r="C22" s="238"/>
      <c r="D22" s="238"/>
      <c r="E22" s="621"/>
      <c r="F22" s="621"/>
      <c r="G22" s="238"/>
      <c r="H22" s="238"/>
      <c r="I22" s="238"/>
      <c r="J22" s="308"/>
    </row>
    <row r="23" spans="1:14" x14ac:dyDescent="0.25">
      <c r="A23" s="309"/>
      <c r="B23" s="238"/>
      <c r="C23" s="238"/>
      <c r="D23" s="238"/>
      <c r="E23" s="621"/>
      <c r="F23" s="621"/>
      <c r="G23" s="238"/>
      <c r="H23" s="238"/>
      <c r="I23" s="238"/>
      <c r="J23" s="308"/>
    </row>
    <row r="24" spans="1:14" x14ac:dyDescent="0.25">
      <c r="A24" s="309"/>
      <c r="B24" s="238"/>
      <c r="C24" s="238"/>
      <c r="D24" s="238"/>
      <c r="E24" s="621"/>
      <c r="F24" s="621"/>
      <c r="G24" s="238"/>
      <c r="H24" s="238"/>
      <c r="I24" s="238"/>
      <c r="J24" s="308"/>
    </row>
    <row r="25" spans="1:14" x14ac:dyDescent="0.25">
      <c r="A25" s="309"/>
      <c r="B25" s="238"/>
      <c r="C25" s="238"/>
      <c r="D25" s="238"/>
      <c r="E25" s="621"/>
      <c r="F25" s="621"/>
      <c r="G25" s="238"/>
      <c r="H25" s="238"/>
      <c r="I25" s="238"/>
      <c r="J25" s="308"/>
    </row>
    <row r="26" spans="1:14" x14ac:dyDescent="0.25">
      <c r="A26" s="309"/>
      <c r="B26" s="238"/>
      <c r="C26" s="238"/>
      <c r="D26" s="238"/>
      <c r="E26" s="621"/>
      <c r="F26" s="621"/>
      <c r="G26" s="238"/>
      <c r="H26" s="238"/>
      <c r="I26" s="238"/>
      <c r="J26" s="308"/>
    </row>
    <row r="27" spans="1:14" ht="18" customHeight="1" x14ac:dyDescent="0.3">
      <c r="A27" s="307" t="s">
        <v>179</v>
      </c>
      <c r="B27" s="238"/>
      <c r="C27" s="238"/>
      <c r="D27" s="238"/>
      <c r="E27" s="238"/>
      <c r="F27" s="238"/>
      <c r="G27" s="619" t="s">
        <v>180</v>
      </c>
      <c r="H27" s="619"/>
      <c r="I27" s="619"/>
      <c r="J27" s="622"/>
    </row>
    <row r="28" spans="1:14" ht="14.25" customHeight="1" x14ac:dyDescent="0.25">
      <c r="A28" s="309"/>
      <c r="B28" s="238"/>
      <c r="C28" s="238"/>
      <c r="D28" s="238"/>
      <c r="E28" s="238"/>
      <c r="F28" s="238"/>
      <c r="G28" s="619"/>
      <c r="H28" s="619"/>
      <c r="I28" s="619"/>
      <c r="J28" s="622"/>
    </row>
    <row r="29" spans="1:14" ht="16.8" x14ac:dyDescent="0.3">
      <c r="A29" s="309"/>
      <c r="B29" s="238"/>
      <c r="C29" s="238"/>
      <c r="D29" s="238"/>
      <c r="E29" s="238"/>
      <c r="F29" s="238"/>
      <c r="G29" s="619"/>
      <c r="H29" s="619"/>
      <c r="I29" s="619"/>
      <c r="J29" s="311"/>
    </row>
    <row r="30" spans="1:14" ht="16.8" x14ac:dyDescent="0.3">
      <c r="A30" s="309"/>
      <c r="B30" s="238"/>
      <c r="C30" s="238"/>
      <c r="D30" s="238"/>
      <c r="E30" s="238"/>
      <c r="F30" s="238"/>
      <c r="G30" s="619"/>
      <c r="H30" s="619"/>
      <c r="I30" s="619"/>
      <c r="J30" s="311"/>
    </row>
    <row r="31" spans="1:14" x14ac:dyDescent="0.25">
      <c r="A31" s="309"/>
      <c r="B31" s="238"/>
      <c r="C31" s="238"/>
      <c r="D31" s="238"/>
      <c r="E31" s="238"/>
      <c r="F31" s="238"/>
      <c r="G31" s="238"/>
      <c r="H31" s="238"/>
      <c r="I31" s="238"/>
      <c r="J31" s="308"/>
    </row>
    <row r="32" spans="1:14" x14ac:dyDescent="0.25">
      <c r="A32" s="309"/>
      <c r="B32" s="238"/>
      <c r="C32" s="238"/>
      <c r="D32" s="238"/>
      <c r="E32" s="238"/>
      <c r="F32" s="238"/>
      <c r="G32" s="238"/>
      <c r="H32" s="238"/>
      <c r="I32" s="238"/>
      <c r="J32" s="308"/>
    </row>
    <row r="33" spans="1:10" x14ac:dyDescent="0.25">
      <c r="A33" s="309"/>
      <c r="B33" s="238"/>
      <c r="C33" s="238"/>
      <c r="D33" s="238"/>
      <c r="E33" s="238"/>
      <c r="F33" s="238"/>
      <c r="G33" s="238"/>
      <c r="H33" s="238"/>
      <c r="I33" s="238"/>
      <c r="J33" s="308"/>
    </row>
    <row r="34" spans="1:10" x14ac:dyDescent="0.25">
      <c r="A34" s="309"/>
      <c r="B34" s="238"/>
      <c r="C34" s="238"/>
      <c r="D34" s="238"/>
      <c r="E34" s="238"/>
      <c r="F34" s="238"/>
      <c r="G34" s="238"/>
      <c r="H34" s="238"/>
      <c r="I34" s="238"/>
      <c r="J34" s="308"/>
    </row>
    <row r="35" spans="1:10" x14ac:dyDescent="0.25">
      <c r="A35" s="309"/>
      <c r="B35" s="238"/>
      <c r="C35" s="238"/>
      <c r="D35" s="238"/>
      <c r="E35" s="238"/>
      <c r="F35" s="238"/>
      <c r="G35" s="238"/>
      <c r="H35" s="238"/>
      <c r="I35" s="238"/>
      <c r="J35" s="308"/>
    </row>
    <row r="36" spans="1:10" x14ac:dyDescent="0.25">
      <c r="A36" s="309"/>
      <c r="B36" s="238"/>
      <c r="C36" s="238"/>
      <c r="D36" s="238"/>
      <c r="E36" s="238"/>
      <c r="F36" s="238"/>
      <c r="G36" s="238"/>
      <c r="H36" s="238"/>
      <c r="I36" s="238"/>
      <c r="J36" s="308"/>
    </row>
    <row r="37" spans="1:10" x14ac:dyDescent="0.25">
      <c r="A37" s="309"/>
      <c r="B37" s="238"/>
      <c r="C37" s="238"/>
      <c r="D37" s="238"/>
      <c r="E37" s="238"/>
      <c r="F37" s="238"/>
      <c r="G37" s="238"/>
      <c r="H37" s="238"/>
      <c r="I37" s="238"/>
      <c r="J37" s="308"/>
    </row>
    <row r="38" spans="1:10" x14ac:dyDescent="0.25">
      <c r="A38" s="309"/>
      <c r="B38" s="238"/>
      <c r="C38" s="238"/>
      <c r="D38" s="238"/>
      <c r="E38" s="238"/>
      <c r="F38" s="238"/>
      <c r="G38" s="238"/>
      <c r="H38" s="238"/>
      <c r="I38" s="238"/>
      <c r="J38" s="308"/>
    </row>
    <row r="39" spans="1:10" x14ac:dyDescent="0.25">
      <c r="A39" s="309"/>
      <c r="B39" s="238"/>
      <c r="C39" s="238"/>
      <c r="D39" s="238"/>
      <c r="E39" s="238"/>
      <c r="F39" s="238"/>
      <c r="G39" s="238"/>
      <c r="H39" s="238"/>
      <c r="I39" s="238"/>
      <c r="J39" s="308"/>
    </row>
    <row r="40" spans="1:10" x14ac:dyDescent="0.25">
      <c r="A40" s="309"/>
      <c r="B40" s="238"/>
      <c r="C40" s="238"/>
      <c r="D40" s="238"/>
      <c r="E40" s="238"/>
      <c r="F40" s="238"/>
      <c r="G40" s="238"/>
      <c r="H40" s="238"/>
      <c r="I40" s="238"/>
      <c r="J40" s="308"/>
    </row>
    <row r="41" spans="1:10" x14ac:dyDescent="0.25">
      <c r="A41" s="309"/>
      <c r="B41" s="238"/>
      <c r="C41" s="238"/>
      <c r="D41" s="238"/>
      <c r="E41" s="238"/>
      <c r="F41" s="238"/>
      <c r="G41" s="238"/>
      <c r="H41" s="238"/>
      <c r="I41" s="238"/>
      <c r="J41" s="308"/>
    </row>
    <row r="42" spans="1:10" x14ac:dyDescent="0.25">
      <c r="A42" s="309"/>
      <c r="B42" s="238"/>
      <c r="C42" s="238"/>
      <c r="D42" s="238"/>
      <c r="E42" s="238"/>
      <c r="F42" s="238"/>
      <c r="G42" s="238"/>
      <c r="H42" s="238"/>
      <c r="I42" s="238"/>
      <c r="J42" s="308"/>
    </row>
    <row r="43" spans="1:10" x14ac:dyDescent="0.25">
      <c r="A43" s="309"/>
      <c r="B43" s="238"/>
      <c r="C43" s="238"/>
      <c r="D43" s="238"/>
      <c r="E43" s="238"/>
      <c r="F43" s="238"/>
      <c r="G43" s="238"/>
      <c r="H43" s="238"/>
      <c r="I43" s="238"/>
      <c r="J43" s="308"/>
    </row>
    <row r="44" spans="1:10" x14ac:dyDescent="0.25">
      <c r="A44" s="309"/>
      <c r="B44" s="238"/>
      <c r="C44" s="238"/>
      <c r="D44" s="238"/>
      <c r="E44" s="238"/>
      <c r="F44" s="238"/>
      <c r="G44" s="238"/>
      <c r="H44" s="238"/>
      <c r="I44" s="238"/>
      <c r="J44" s="308"/>
    </row>
    <row r="45" spans="1:10" x14ac:dyDescent="0.25">
      <c r="A45" s="309"/>
      <c r="B45" s="238"/>
      <c r="C45" s="238"/>
      <c r="D45" s="238"/>
      <c r="E45" s="238"/>
      <c r="F45" s="238"/>
      <c r="G45" s="238"/>
      <c r="H45" s="238"/>
      <c r="I45" s="238"/>
      <c r="J45" s="308"/>
    </row>
    <row r="46" spans="1:10" x14ac:dyDescent="0.25">
      <c r="A46" s="309"/>
      <c r="B46" s="238"/>
      <c r="C46" s="238"/>
      <c r="D46" s="238"/>
      <c r="E46" s="238"/>
      <c r="F46" s="238"/>
      <c r="G46" s="238"/>
      <c r="H46" s="238"/>
      <c r="I46" s="238"/>
      <c r="J46" s="308"/>
    </row>
    <row r="47" spans="1:10" x14ac:dyDescent="0.25">
      <c r="A47" s="620" t="s">
        <v>191</v>
      </c>
      <c r="B47" s="619"/>
      <c r="C47" s="619"/>
      <c r="D47" s="619"/>
      <c r="E47" s="238"/>
      <c r="F47" s="238"/>
      <c r="G47" s="238"/>
      <c r="H47" s="238"/>
      <c r="I47" s="238"/>
      <c r="J47" s="308"/>
    </row>
    <row r="48" spans="1:10" x14ac:dyDescent="0.25">
      <c r="A48" s="620"/>
      <c r="B48" s="619"/>
      <c r="C48" s="619"/>
      <c r="D48" s="619"/>
      <c r="E48" s="238"/>
      <c r="F48" s="238"/>
      <c r="G48" s="238"/>
      <c r="H48" s="238"/>
      <c r="I48" s="238"/>
      <c r="J48" s="308"/>
    </row>
    <row r="49" spans="1:10" x14ac:dyDescent="0.25">
      <c r="A49" s="309"/>
      <c r="B49" s="238"/>
      <c r="C49" s="238"/>
      <c r="D49" s="238"/>
      <c r="E49" s="238"/>
      <c r="F49" s="238"/>
      <c r="G49" s="238"/>
      <c r="H49" s="238"/>
      <c r="I49" s="238"/>
      <c r="J49" s="308"/>
    </row>
    <row r="50" spans="1:10" x14ac:dyDescent="0.25">
      <c r="A50" s="309"/>
      <c r="B50" s="238"/>
      <c r="C50" s="238"/>
      <c r="D50" s="238"/>
      <c r="E50" s="238"/>
      <c r="F50" s="238"/>
      <c r="G50" s="238"/>
      <c r="H50" s="238"/>
      <c r="I50" s="238"/>
      <c r="J50" s="308"/>
    </row>
    <row r="51" spans="1:10" x14ac:dyDescent="0.25">
      <c r="A51" s="309"/>
      <c r="B51" s="238"/>
      <c r="C51" s="238"/>
      <c r="D51" s="238"/>
      <c r="E51" s="238"/>
      <c r="F51" s="238"/>
      <c r="G51" s="238"/>
      <c r="H51" s="238"/>
      <c r="I51" s="238"/>
      <c r="J51" s="308"/>
    </row>
    <row r="52" spans="1:10" x14ac:dyDescent="0.25">
      <c r="A52" s="309"/>
      <c r="B52" s="238"/>
      <c r="C52" s="238"/>
      <c r="D52" s="238"/>
      <c r="E52" s="238"/>
      <c r="F52" s="238"/>
      <c r="G52" s="238"/>
      <c r="H52" s="238"/>
      <c r="I52" s="238"/>
      <c r="J52" s="308"/>
    </row>
    <row r="53" spans="1:10" x14ac:dyDescent="0.25">
      <c r="A53" s="309"/>
      <c r="B53" s="238"/>
      <c r="C53" s="238"/>
      <c r="D53" s="238"/>
      <c r="E53" s="238"/>
      <c r="F53" s="238"/>
      <c r="G53" s="238"/>
      <c r="H53" s="238"/>
      <c r="I53" s="238"/>
      <c r="J53" s="308"/>
    </row>
    <row r="54" spans="1:10" x14ac:dyDescent="0.25">
      <c r="A54" s="309"/>
      <c r="B54" s="238"/>
      <c r="C54" s="238"/>
      <c r="D54" s="238"/>
      <c r="E54" s="238"/>
      <c r="F54" s="238"/>
      <c r="G54" s="238"/>
      <c r="H54" s="238"/>
      <c r="I54" s="238"/>
      <c r="J54" s="308"/>
    </row>
    <row r="55" spans="1:10" x14ac:dyDescent="0.25">
      <c r="A55" s="309"/>
      <c r="B55" s="238"/>
      <c r="C55" s="238"/>
      <c r="D55" s="238"/>
      <c r="E55" s="238"/>
      <c r="F55" s="238"/>
      <c r="G55" s="238"/>
      <c r="H55" s="238"/>
      <c r="I55" s="238"/>
      <c r="J55" s="308"/>
    </row>
    <row r="56" spans="1:10" x14ac:dyDescent="0.25">
      <c r="A56" s="620" t="s">
        <v>181</v>
      </c>
      <c r="B56" s="619"/>
      <c r="C56" s="619"/>
      <c r="D56" s="619"/>
      <c r="E56" s="238"/>
      <c r="F56" s="238"/>
      <c r="G56" s="238"/>
      <c r="H56" s="238"/>
      <c r="I56" s="238"/>
      <c r="J56" s="308"/>
    </row>
    <row r="57" spans="1:10" x14ac:dyDescent="0.25">
      <c r="A57" s="620"/>
      <c r="B57" s="619"/>
      <c r="C57" s="619"/>
      <c r="D57" s="619"/>
      <c r="E57" s="238"/>
      <c r="F57" s="238"/>
      <c r="G57" s="238"/>
      <c r="H57" s="238"/>
      <c r="I57" s="238"/>
      <c r="J57" s="308"/>
    </row>
    <row r="58" spans="1:10" x14ac:dyDescent="0.25">
      <c r="A58" s="309"/>
      <c r="B58" s="238"/>
      <c r="C58" s="238"/>
      <c r="D58" s="238"/>
      <c r="E58" s="238"/>
      <c r="F58" s="238"/>
      <c r="G58" s="238"/>
      <c r="H58" s="238"/>
      <c r="I58" s="238"/>
      <c r="J58" s="308"/>
    </row>
    <row r="59" spans="1:10" x14ac:dyDescent="0.25">
      <c r="A59" s="309"/>
      <c r="B59" s="238"/>
      <c r="C59" s="238"/>
      <c r="D59" s="238"/>
      <c r="E59" s="238"/>
      <c r="F59" s="238"/>
      <c r="G59" s="238"/>
      <c r="H59" s="238"/>
      <c r="I59" s="238"/>
      <c r="J59" s="308"/>
    </row>
    <row r="60" spans="1:10" x14ac:dyDescent="0.25">
      <c r="A60" s="309"/>
      <c r="B60" s="238"/>
      <c r="C60" s="238"/>
      <c r="D60" s="238"/>
      <c r="E60" s="238"/>
      <c r="F60" s="238"/>
      <c r="G60" s="238"/>
      <c r="H60" s="238"/>
      <c r="I60" s="238"/>
      <c r="J60" s="308"/>
    </row>
    <row r="61" spans="1:10" x14ac:dyDescent="0.25">
      <c r="A61" s="309"/>
      <c r="B61" s="238"/>
      <c r="C61" s="238"/>
      <c r="D61" s="238"/>
      <c r="E61" s="238"/>
      <c r="F61" s="238"/>
      <c r="G61" s="238"/>
      <c r="H61" s="238"/>
      <c r="I61" s="238"/>
      <c r="J61" s="308"/>
    </row>
    <row r="62" spans="1:10" x14ac:dyDescent="0.25">
      <c r="A62" s="309"/>
      <c r="B62" s="238"/>
      <c r="C62" s="238"/>
      <c r="D62" s="238"/>
      <c r="E62" s="238"/>
      <c r="F62" s="238"/>
      <c r="G62" s="238"/>
      <c r="H62" s="238"/>
      <c r="I62" s="238"/>
      <c r="J62" s="308"/>
    </row>
    <row r="63" spans="1:10" x14ac:dyDescent="0.25">
      <c r="A63" s="309"/>
      <c r="B63" s="238"/>
      <c r="C63" s="238"/>
      <c r="D63" s="238"/>
      <c r="E63" s="238"/>
      <c r="F63" s="238"/>
      <c r="G63" s="238"/>
      <c r="H63" s="238"/>
      <c r="I63" s="238"/>
      <c r="J63" s="308"/>
    </row>
    <row r="64" spans="1:10" x14ac:dyDescent="0.25">
      <c r="A64" s="309" t="s">
        <v>195</v>
      </c>
      <c r="B64" s="238"/>
      <c r="C64" s="238"/>
      <c r="D64" s="238"/>
      <c r="E64" s="238"/>
      <c r="F64" s="238"/>
      <c r="G64" s="238"/>
      <c r="H64" s="238"/>
      <c r="I64" s="238"/>
      <c r="J64" s="308"/>
    </row>
    <row r="65" spans="1:10" x14ac:dyDescent="0.25">
      <c r="A65" s="309"/>
      <c r="B65" s="238"/>
      <c r="C65" s="238"/>
      <c r="D65" s="238"/>
      <c r="E65" s="238"/>
      <c r="F65" s="238"/>
      <c r="G65" s="238"/>
      <c r="H65" s="238"/>
      <c r="I65" s="238"/>
      <c r="J65" s="308"/>
    </row>
    <row r="66" spans="1:10" x14ac:dyDescent="0.25">
      <c r="A66" s="309"/>
      <c r="B66" s="238"/>
      <c r="C66" s="238"/>
      <c r="D66" s="238"/>
      <c r="E66" s="238"/>
      <c r="F66" s="238"/>
      <c r="G66" s="238"/>
      <c r="H66" s="238"/>
      <c r="I66" s="238"/>
      <c r="J66" s="308"/>
    </row>
    <row r="67" spans="1:10" x14ac:dyDescent="0.25">
      <c r="A67" s="309" t="s">
        <v>197</v>
      </c>
      <c r="B67" s="238"/>
      <c r="C67" s="238"/>
      <c r="D67" s="238"/>
      <c r="E67" s="238"/>
      <c r="F67" s="238"/>
      <c r="G67" s="238"/>
      <c r="H67" s="238"/>
      <c r="I67" s="238"/>
      <c r="J67" s="308"/>
    </row>
    <row r="68" spans="1:10" x14ac:dyDescent="0.25">
      <c r="A68" s="309"/>
      <c r="B68" s="238"/>
      <c r="C68" s="238"/>
      <c r="D68" s="238"/>
      <c r="E68" s="238"/>
      <c r="F68" s="238"/>
      <c r="G68" s="238"/>
      <c r="H68" s="238"/>
      <c r="I68" s="238"/>
      <c r="J68" s="308"/>
    </row>
    <row r="69" spans="1:10" x14ac:dyDescent="0.25">
      <c r="A69" s="309"/>
      <c r="B69" s="238"/>
      <c r="C69" s="238"/>
      <c r="D69" s="238"/>
      <c r="E69" s="238"/>
      <c r="F69" s="238"/>
      <c r="G69" s="238"/>
      <c r="H69" s="238"/>
      <c r="I69" s="238"/>
      <c r="J69" s="308"/>
    </row>
    <row r="70" spans="1:10" x14ac:dyDescent="0.25">
      <c r="A70" s="309"/>
      <c r="B70" s="238"/>
      <c r="C70" s="238"/>
      <c r="D70" s="238"/>
      <c r="E70" s="238"/>
      <c r="F70" s="238"/>
      <c r="G70" s="238"/>
      <c r="H70" s="238"/>
      <c r="I70" s="238"/>
      <c r="J70" s="308"/>
    </row>
    <row r="71" spans="1:10" x14ac:dyDescent="0.25">
      <c r="A71" s="309"/>
      <c r="B71" s="238"/>
      <c r="C71" s="238"/>
      <c r="D71" s="238"/>
      <c r="E71" s="238"/>
      <c r="F71" s="238"/>
      <c r="G71" s="238"/>
      <c r="H71" s="238"/>
      <c r="I71" s="238"/>
      <c r="J71" s="308"/>
    </row>
    <row r="72" spans="1:10" x14ac:dyDescent="0.25">
      <c r="A72" s="309"/>
      <c r="B72" s="238"/>
      <c r="C72" s="238"/>
      <c r="D72" s="238"/>
      <c r="E72" s="238"/>
      <c r="F72" s="238"/>
      <c r="G72" s="238"/>
      <c r="H72" s="238"/>
      <c r="I72" s="238"/>
      <c r="J72" s="308"/>
    </row>
    <row r="73" spans="1:10" x14ac:dyDescent="0.25">
      <c r="A73" s="309"/>
      <c r="B73" s="238"/>
      <c r="C73" s="238"/>
      <c r="D73" s="238"/>
      <c r="E73" s="238"/>
      <c r="F73" s="238"/>
      <c r="G73" s="238"/>
      <c r="H73" s="238"/>
      <c r="I73" s="238"/>
      <c r="J73" s="308"/>
    </row>
    <row r="74" spans="1:10" ht="13.8" thickBot="1" x14ac:dyDescent="0.3">
      <c r="A74" s="312"/>
      <c r="B74" s="313"/>
      <c r="C74" s="313"/>
      <c r="D74" s="313"/>
      <c r="E74" s="313"/>
      <c r="F74" s="313"/>
      <c r="G74" s="313"/>
      <c r="H74" s="313"/>
      <c r="I74" s="313"/>
      <c r="J74" s="314"/>
    </row>
    <row r="75" spans="1:10" x14ac:dyDescent="0.25">
      <c r="A75" s="238"/>
      <c r="B75" s="238"/>
      <c r="C75" s="238"/>
      <c r="D75" s="238"/>
      <c r="E75" s="238"/>
      <c r="F75" s="238"/>
      <c r="G75" s="238"/>
      <c r="H75" s="238"/>
      <c r="I75" s="238"/>
      <c r="J75" s="238"/>
    </row>
    <row r="77" spans="1:10" x14ac:dyDescent="0.25">
      <c r="C77" s="244" t="s">
        <v>182</v>
      </c>
      <c r="D77" s="244"/>
      <c r="E77" s="244"/>
      <c r="F77" s="244"/>
      <c r="G77" s="244"/>
    </row>
    <row r="78" spans="1:10" x14ac:dyDescent="0.25">
      <c r="C78" s="244" t="s">
        <v>168</v>
      </c>
      <c r="D78" s="244"/>
      <c r="E78" s="244"/>
      <c r="F78" s="244"/>
      <c r="G78" s="244"/>
    </row>
  </sheetData>
  <mergeCells count="17">
    <mergeCell ref="B4:C4"/>
    <mergeCell ref="A3:J3"/>
    <mergeCell ref="E21:F21"/>
    <mergeCell ref="D16:F16"/>
    <mergeCell ref="E17:F17"/>
    <mergeCell ref="E18:F18"/>
    <mergeCell ref="E19:F19"/>
    <mergeCell ref="E20:F20"/>
    <mergeCell ref="G29:I30"/>
    <mergeCell ref="A47:D48"/>
    <mergeCell ref="A56:D57"/>
    <mergeCell ref="E22:F22"/>
    <mergeCell ref="E23:F23"/>
    <mergeCell ref="E24:F24"/>
    <mergeCell ref="E25:F25"/>
    <mergeCell ref="E26:F26"/>
    <mergeCell ref="G27:J28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70" orientation="portrait" r:id="rId1"/>
  <headerFooter>
    <oddHeader xml:space="preserve">&amp;C&amp;18CROQUIS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topLeftCell="A4" zoomScale="98" zoomScaleNormal="98" workbookViewId="0">
      <selection activeCell="C9" sqref="C9"/>
    </sheetView>
  </sheetViews>
  <sheetFormatPr defaultRowHeight="13.2" x14ac:dyDescent="0.25"/>
  <cols>
    <col min="1" max="1" width="37.44140625" customWidth="1"/>
    <col min="2" max="3" width="16" customWidth="1"/>
    <col min="4" max="6" width="13.6640625" customWidth="1"/>
    <col min="7" max="7" width="14.5546875" customWidth="1"/>
    <col min="8" max="8" width="15.33203125" customWidth="1"/>
    <col min="9" max="16" width="15.5546875" customWidth="1"/>
  </cols>
  <sheetData>
    <row r="1" spans="1:23" s="51" customFormat="1" ht="16.5" customHeight="1" x14ac:dyDescent="0.5">
      <c r="A1" s="14" t="s">
        <v>48</v>
      </c>
      <c r="B1" s="14"/>
      <c r="C1" s="14"/>
      <c r="D1" s="52"/>
      <c r="E1" s="16"/>
      <c r="F1" s="53"/>
      <c r="G1" s="53"/>
      <c r="H1" s="47"/>
      <c r="I1" s="47"/>
      <c r="J1" s="47"/>
      <c r="K1" s="47"/>
      <c r="L1" s="47"/>
      <c r="M1" s="47"/>
      <c r="N1" s="47"/>
      <c r="O1" s="47"/>
      <c r="P1" s="47"/>
    </row>
    <row r="2" spans="1:23" s="51" customFormat="1" ht="16.5" customHeight="1" x14ac:dyDescent="0.5">
      <c r="A2" s="14" t="s">
        <v>73</v>
      </c>
      <c r="B2" s="14"/>
      <c r="C2" s="14"/>
      <c r="D2" s="52"/>
      <c r="E2" s="14"/>
      <c r="F2" s="53"/>
      <c r="G2" s="53"/>
      <c r="H2" s="47"/>
      <c r="I2" s="47"/>
      <c r="J2" s="47"/>
      <c r="K2" s="47"/>
      <c r="L2" s="47"/>
      <c r="M2" s="47"/>
      <c r="N2" s="47"/>
      <c r="O2" s="47"/>
      <c r="P2" s="47"/>
      <c r="Q2" s="14"/>
      <c r="R2" s="14"/>
    </row>
    <row r="3" spans="1:23" s="51" customFormat="1" ht="16.5" customHeight="1" x14ac:dyDescent="0.5">
      <c r="A3" s="29" t="s">
        <v>75</v>
      </c>
      <c r="B3" s="29"/>
      <c r="C3" s="29"/>
      <c r="D3" s="52"/>
      <c r="E3" s="14"/>
      <c r="F3" s="53"/>
      <c r="G3" s="53"/>
      <c r="H3" s="47"/>
      <c r="I3" s="47"/>
      <c r="J3" s="47"/>
      <c r="K3" s="47"/>
      <c r="L3" s="47"/>
      <c r="M3" s="47"/>
      <c r="N3" s="47"/>
      <c r="O3" s="47"/>
      <c r="P3" s="47"/>
      <c r="Q3" s="18"/>
      <c r="R3" s="18"/>
    </row>
    <row r="4" spans="1:23" s="51" customFormat="1" ht="16.5" customHeight="1" x14ac:dyDescent="0.5">
      <c r="A4" s="29" t="s">
        <v>76</v>
      </c>
      <c r="B4" s="29"/>
      <c r="C4" s="29"/>
      <c r="D4" s="52"/>
      <c r="E4" s="14"/>
      <c r="F4" s="53"/>
      <c r="G4" s="53"/>
      <c r="H4" s="47"/>
      <c r="I4" s="47"/>
      <c r="J4" s="47"/>
      <c r="K4" s="47"/>
      <c r="L4" s="47"/>
      <c r="M4" s="47"/>
      <c r="N4" s="47"/>
      <c r="O4" s="47"/>
      <c r="P4" s="47"/>
      <c r="Q4" s="18"/>
      <c r="R4" s="18"/>
    </row>
    <row r="5" spans="1:23" s="51" customFormat="1" ht="16.5" customHeight="1" x14ac:dyDescent="0.5">
      <c r="A5" s="29" t="s">
        <v>74</v>
      </c>
      <c r="B5" s="29"/>
      <c r="C5" s="29"/>
      <c r="D5" s="54"/>
      <c r="E5" s="55"/>
      <c r="F5" s="56"/>
      <c r="G5" s="56"/>
      <c r="H5" s="50"/>
      <c r="I5" s="50"/>
      <c r="J5" s="50"/>
      <c r="K5" s="50"/>
      <c r="L5" s="50"/>
      <c r="M5" s="50"/>
      <c r="N5" s="50"/>
      <c r="O5" s="50"/>
      <c r="P5" s="50"/>
      <c r="Q5" s="18"/>
      <c r="R5" s="18"/>
    </row>
    <row r="6" spans="1:23" ht="30.75" customHeight="1" x14ac:dyDescent="0.25">
      <c r="A6" s="19" t="s">
        <v>19</v>
      </c>
      <c r="B6" s="20"/>
      <c r="C6" s="20"/>
      <c r="D6" s="62">
        <v>30</v>
      </c>
      <c r="E6" s="62">
        <v>60</v>
      </c>
      <c r="F6" s="62">
        <v>90</v>
      </c>
      <c r="G6" s="62">
        <v>120</v>
      </c>
      <c r="H6" s="62">
        <v>150</v>
      </c>
      <c r="I6" s="62">
        <v>180</v>
      </c>
      <c r="J6" s="62">
        <v>210</v>
      </c>
      <c r="K6" s="62">
        <v>240</v>
      </c>
      <c r="L6" s="62">
        <v>270</v>
      </c>
      <c r="M6" s="62">
        <v>300</v>
      </c>
      <c r="N6" s="62">
        <v>330</v>
      </c>
      <c r="O6" s="62">
        <v>360</v>
      </c>
      <c r="P6" s="62"/>
    </row>
    <row r="7" spans="1:23" ht="6.7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</row>
    <row r="8" spans="1:23" ht="30.75" customHeight="1" x14ac:dyDescent="0.25">
      <c r="A8" s="19" t="s">
        <v>20</v>
      </c>
      <c r="B8" s="21" t="s">
        <v>21</v>
      </c>
      <c r="C8" s="20" t="s">
        <v>22</v>
      </c>
      <c r="D8" s="21" t="s">
        <v>23</v>
      </c>
      <c r="E8" s="21" t="s">
        <v>24</v>
      </c>
      <c r="F8" s="21" t="s">
        <v>25</v>
      </c>
      <c r="G8" s="21" t="s">
        <v>26</v>
      </c>
      <c r="H8" s="21" t="s">
        <v>27</v>
      </c>
      <c r="I8" s="21" t="s">
        <v>47</v>
      </c>
      <c r="J8" s="21" t="s">
        <v>49</v>
      </c>
      <c r="K8" s="21" t="s">
        <v>50</v>
      </c>
      <c r="L8" s="21" t="s">
        <v>51</v>
      </c>
      <c r="M8" s="21" t="s">
        <v>52</v>
      </c>
      <c r="N8" s="21" t="s">
        <v>53</v>
      </c>
      <c r="O8" s="21" t="s">
        <v>54</v>
      </c>
      <c r="P8" s="23" t="s">
        <v>12</v>
      </c>
    </row>
    <row r="9" spans="1:23" ht="30.75" customHeight="1" x14ac:dyDescent="0.25">
      <c r="A9" s="75" t="s">
        <v>63</v>
      </c>
      <c r="B9" s="24" t="e">
        <f t="shared" ref="B9:B14" si="0">C9/$C$13</f>
        <v>#REF!</v>
      </c>
      <c r="C9" s="25" t="e">
        <f>'PLANILHA OFICIAL '!#REF!</f>
        <v>#REF!</v>
      </c>
      <c r="D9" s="25" t="e">
        <f>0.5*C9</f>
        <v>#REF!</v>
      </c>
      <c r="E9" s="25" t="e">
        <f>(C9-D9)/11</f>
        <v>#REF!</v>
      </c>
      <c r="F9" s="25" t="e">
        <f>E9</f>
        <v>#REF!</v>
      </c>
      <c r="G9" s="25" t="e">
        <f t="shared" ref="G9:O9" si="1">F9</f>
        <v>#REF!</v>
      </c>
      <c r="H9" s="25" t="e">
        <f t="shared" si="1"/>
        <v>#REF!</v>
      </c>
      <c r="I9" s="25" t="e">
        <f t="shared" si="1"/>
        <v>#REF!</v>
      </c>
      <c r="J9" s="25" t="e">
        <f t="shared" si="1"/>
        <v>#REF!</v>
      </c>
      <c r="K9" s="25" t="e">
        <f t="shared" si="1"/>
        <v>#REF!</v>
      </c>
      <c r="L9" s="25" t="e">
        <f t="shared" si="1"/>
        <v>#REF!</v>
      </c>
      <c r="M9" s="25" t="e">
        <f t="shared" si="1"/>
        <v>#REF!</v>
      </c>
      <c r="N9" s="25" t="e">
        <f t="shared" si="1"/>
        <v>#REF!</v>
      </c>
      <c r="O9" s="25" t="e">
        <f t="shared" si="1"/>
        <v>#REF!</v>
      </c>
      <c r="P9" s="25" t="e">
        <f>SUM(D9:O9)</f>
        <v>#REF!</v>
      </c>
    </row>
    <row r="10" spans="1:23" ht="30.75" customHeight="1" x14ac:dyDescent="0.25">
      <c r="A10" s="76" t="e">
        <f>'PLANILHA OFICIAL '!#REF!</f>
        <v>#REF!</v>
      </c>
      <c r="B10" s="24" t="e">
        <f t="shared" si="0"/>
        <v>#REF!</v>
      </c>
      <c r="C10" s="25" t="e">
        <f>'PLANILHA OFICIAL '!#REF!</f>
        <v>#REF!</v>
      </c>
      <c r="D10" s="25" t="e">
        <f>0.1*C10</f>
        <v>#REF!</v>
      </c>
      <c r="E10" s="25" t="e">
        <f>0.2*C10</f>
        <v>#REF!</v>
      </c>
      <c r="F10" s="25" t="e">
        <f>E10</f>
        <v>#REF!</v>
      </c>
      <c r="G10" s="25" t="e">
        <f>F10</f>
        <v>#REF!</v>
      </c>
      <c r="H10" s="25" t="e">
        <f>G10</f>
        <v>#REF!</v>
      </c>
      <c r="I10" s="25" t="e">
        <f>0.1*C10</f>
        <v>#REF!</v>
      </c>
      <c r="J10" s="25"/>
      <c r="K10" s="25"/>
      <c r="L10" s="25"/>
      <c r="M10" s="25"/>
      <c r="N10" s="25"/>
      <c r="O10" s="25"/>
      <c r="P10" s="25" t="e">
        <f>SUM(D10:O10)</f>
        <v>#REF!</v>
      </c>
    </row>
    <row r="11" spans="1:23" ht="30.75" customHeight="1" x14ac:dyDescent="0.25">
      <c r="A11" s="77" t="s">
        <v>4</v>
      </c>
      <c r="B11" s="24" t="e">
        <f t="shared" si="0"/>
        <v>#REF!</v>
      </c>
      <c r="C11" s="25">
        <f>'PLANILHA OFICIAL '!K40</f>
        <v>0</v>
      </c>
      <c r="D11" s="25"/>
      <c r="E11" s="25">
        <f>0.1*C11</f>
        <v>0</v>
      </c>
      <c r="F11" s="25">
        <f>E11</f>
        <v>0</v>
      </c>
      <c r="G11" s="25">
        <f>F11</f>
        <v>0</v>
      </c>
      <c r="H11" s="25">
        <f>0.3*C11</f>
        <v>0</v>
      </c>
      <c r="I11" s="25">
        <f>0.1*C11</f>
        <v>0</v>
      </c>
      <c r="J11" s="25">
        <f>I11</f>
        <v>0</v>
      </c>
      <c r="K11" s="25">
        <f>J11</f>
        <v>0</v>
      </c>
      <c r="L11" s="25">
        <f>0.1*C11</f>
        <v>0</v>
      </c>
      <c r="M11" s="25"/>
      <c r="N11" s="25"/>
      <c r="O11" s="25"/>
      <c r="P11" s="25">
        <f>SUM(D11:O11)</f>
        <v>0</v>
      </c>
    </row>
    <row r="12" spans="1:23" ht="30.75" customHeight="1" x14ac:dyDescent="0.25">
      <c r="A12" s="75" t="s">
        <v>77</v>
      </c>
      <c r="B12" s="24" t="e">
        <f t="shared" si="0"/>
        <v>#REF!</v>
      </c>
      <c r="C12" s="25">
        <f>'PLANILHA OFICIAL '!K54</f>
        <v>0</v>
      </c>
      <c r="D12" s="25"/>
      <c r="E12" s="25">
        <f>0.05*C12</f>
        <v>0</v>
      </c>
      <c r="F12" s="25">
        <f>E12</f>
        <v>0</v>
      </c>
      <c r="G12" s="25">
        <f t="shared" ref="G12:O12" si="2">F12</f>
        <v>0</v>
      </c>
      <c r="H12" s="25">
        <f>0.1*C12</f>
        <v>0</v>
      </c>
      <c r="I12" s="25">
        <f>0.1*C12</f>
        <v>0</v>
      </c>
      <c r="J12" s="25">
        <f>0.15*C12</f>
        <v>0</v>
      </c>
      <c r="K12" s="25">
        <f>I12</f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>SUM(D12:O12)</f>
        <v>0</v>
      </c>
    </row>
    <row r="13" spans="1:23" ht="30.75" customHeight="1" x14ac:dyDescent="0.25">
      <c r="A13" s="77" t="s">
        <v>28</v>
      </c>
      <c r="B13" s="24" t="e">
        <f t="shared" si="0"/>
        <v>#REF!</v>
      </c>
      <c r="C13" s="25" t="e">
        <f t="shared" ref="C13:O13" si="3">SUM(C9:C12)</f>
        <v>#REF!</v>
      </c>
      <c r="D13" s="25" t="e">
        <f t="shared" si="3"/>
        <v>#REF!</v>
      </c>
      <c r="E13" s="25" t="e">
        <f t="shared" si="3"/>
        <v>#REF!</v>
      </c>
      <c r="F13" s="25" t="e">
        <f t="shared" si="3"/>
        <v>#REF!</v>
      </c>
      <c r="G13" s="25" t="e">
        <f t="shared" si="3"/>
        <v>#REF!</v>
      </c>
      <c r="H13" s="25" t="e">
        <f t="shared" si="3"/>
        <v>#REF!</v>
      </c>
      <c r="I13" s="25" t="e">
        <f t="shared" si="3"/>
        <v>#REF!</v>
      </c>
      <c r="J13" s="25" t="e">
        <f t="shared" si="3"/>
        <v>#REF!</v>
      </c>
      <c r="K13" s="25" t="e">
        <f t="shared" si="3"/>
        <v>#REF!</v>
      </c>
      <c r="L13" s="25" t="e">
        <f t="shared" si="3"/>
        <v>#REF!</v>
      </c>
      <c r="M13" s="25" t="e">
        <f t="shared" si="3"/>
        <v>#REF!</v>
      </c>
      <c r="N13" s="25" t="e">
        <f t="shared" si="3"/>
        <v>#REF!</v>
      </c>
      <c r="O13" s="25" t="e">
        <f t="shared" si="3"/>
        <v>#REF!</v>
      </c>
      <c r="P13" s="25" t="e">
        <f>SUM(D13:O13)</f>
        <v>#REF!</v>
      </c>
    </row>
    <row r="14" spans="1:23" ht="30.75" customHeight="1" x14ac:dyDescent="0.25">
      <c r="A14" s="77" t="s">
        <v>29</v>
      </c>
      <c r="B14" s="24" t="e">
        <f t="shared" si="0"/>
        <v>#REF!</v>
      </c>
      <c r="C14" s="25" t="e">
        <f>C13</f>
        <v>#REF!</v>
      </c>
      <c r="D14" s="25" t="e">
        <f>D13</f>
        <v>#REF!</v>
      </c>
      <c r="E14" s="25" t="e">
        <f t="shared" ref="E14:O14" si="4">D14+E13</f>
        <v>#REF!</v>
      </c>
      <c r="F14" s="25" t="e">
        <f t="shared" si="4"/>
        <v>#REF!</v>
      </c>
      <c r="G14" s="25" t="e">
        <f t="shared" si="4"/>
        <v>#REF!</v>
      </c>
      <c r="H14" s="25" t="e">
        <f t="shared" si="4"/>
        <v>#REF!</v>
      </c>
      <c r="I14" s="25" t="e">
        <f t="shared" si="4"/>
        <v>#REF!</v>
      </c>
      <c r="J14" s="25" t="e">
        <f t="shared" si="4"/>
        <v>#REF!</v>
      </c>
      <c r="K14" s="25" t="e">
        <f t="shared" si="4"/>
        <v>#REF!</v>
      </c>
      <c r="L14" s="25" t="e">
        <f t="shared" si="4"/>
        <v>#REF!</v>
      </c>
      <c r="M14" s="25" t="e">
        <f t="shared" si="4"/>
        <v>#REF!</v>
      </c>
      <c r="N14" s="25" t="e">
        <f t="shared" si="4"/>
        <v>#REF!</v>
      </c>
      <c r="O14" s="25" t="e">
        <f t="shared" si="4"/>
        <v>#REF!</v>
      </c>
      <c r="P14" s="25"/>
    </row>
    <row r="15" spans="1:23" ht="30.75" customHeight="1" x14ac:dyDescent="0.25">
      <c r="A15" s="77" t="s">
        <v>30</v>
      </c>
      <c r="B15" s="20"/>
      <c r="C15" s="24"/>
      <c r="D15" s="24" t="e">
        <f>D13/$C$13</f>
        <v>#REF!</v>
      </c>
      <c r="E15" s="24" t="e">
        <f>E13/$C$13</f>
        <v>#REF!</v>
      </c>
      <c r="F15" s="24" t="e">
        <f>F13/$C$13</f>
        <v>#REF!</v>
      </c>
      <c r="G15" s="24" t="e">
        <f>G13/$C$13</f>
        <v>#REF!</v>
      </c>
      <c r="H15" s="24" t="e">
        <f>H13/$C$13</f>
        <v>#REF!</v>
      </c>
      <c r="I15" s="24" t="e">
        <f t="shared" ref="I15:O15" si="5">I13/$C$13</f>
        <v>#REF!</v>
      </c>
      <c r="J15" s="24" t="e">
        <f t="shared" si="5"/>
        <v>#REF!</v>
      </c>
      <c r="K15" s="24" t="e">
        <f t="shared" si="5"/>
        <v>#REF!</v>
      </c>
      <c r="L15" s="24" t="e">
        <f t="shared" si="5"/>
        <v>#REF!</v>
      </c>
      <c r="M15" s="24" t="e">
        <f t="shared" si="5"/>
        <v>#REF!</v>
      </c>
      <c r="N15" s="24" t="e">
        <f t="shared" si="5"/>
        <v>#REF!</v>
      </c>
      <c r="O15" s="24" t="e">
        <f t="shared" si="5"/>
        <v>#REF!</v>
      </c>
      <c r="P15" s="24"/>
      <c r="Q15" s="26"/>
      <c r="R15" s="26"/>
      <c r="S15" s="26"/>
      <c r="T15" s="26"/>
      <c r="U15" s="26"/>
      <c r="V15" s="26"/>
      <c r="W15" s="26"/>
    </row>
    <row r="16" spans="1:23" ht="30.75" customHeight="1" x14ac:dyDescent="0.25">
      <c r="A16" s="20" t="s">
        <v>31</v>
      </c>
      <c r="B16" s="20"/>
      <c r="C16" s="27"/>
      <c r="D16" s="24" t="e">
        <f>D15</f>
        <v>#REF!</v>
      </c>
      <c r="E16" s="24" t="e">
        <f t="shared" ref="E16:O16" si="6">D16+E15</f>
        <v>#REF!</v>
      </c>
      <c r="F16" s="24" t="e">
        <f t="shared" si="6"/>
        <v>#REF!</v>
      </c>
      <c r="G16" s="24" t="e">
        <f t="shared" si="6"/>
        <v>#REF!</v>
      </c>
      <c r="H16" s="24" t="e">
        <f t="shared" si="6"/>
        <v>#REF!</v>
      </c>
      <c r="I16" s="24" t="e">
        <f t="shared" si="6"/>
        <v>#REF!</v>
      </c>
      <c r="J16" s="24" t="e">
        <f t="shared" si="6"/>
        <v>#REF!</v>
      </c>
      <c r="K16" s="24" t="e">
        <f t="shared" si="6"/>
        <v>#REF!</v>
      </c>
      <c r="L16" s="24" t="e">
        <f t="shared" si="6"/>
        <v>#REF!</v>
      </c>
      <c r="M16" s="24" t="e">
        <f t="shared" si="6"/>
        <v>#REF!</v>
      </c>
      <c r="N16" s="24" t="e">
        <f t="shared" si="6"/>
        <v>#REF!</v>
      </c>
      <c r="O16" s="24" t="e">
        <f t="shared" si="6"/>
        <v>#REF!</v>
      </c>
      <c r="P16" s="24"/>
    </row>
    <row r="17" spans="7:17" x14ac:dyDescent="0.25">
      <c r="P17" s="26"/>
    </row>
    <row r="18" spans="7:17" x14ac:dyDescent="0.25"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7:17" ht="15.6" x14ac:dyDescent="0.3"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</row>
    <row r="20" spans="7:17" ht="15" x14ac:dyDescent="0.25">
      <c r="G20" s="1"/>
      <c r="H20" s="17"/>
      <c r="I20" s="17"/>
      <c r="J20" s="17"/>
      <c r="K20" s="17"/>
      <c r="L20" s="17"/>
      <c r="M20" s="17"/>
      <c r="N20" s="17"/>
      <c r="O20" s="17"/>
      <c r="P20" s="18"/>
      <c r="Q20" s="13"/>
    </row>
    <row r="21" spans="7:17" ht="15" x14ac:dyDescent="0.25">
      <c r="G21" s="1"/>
      <c r="H21" s="17"/>
      <c r="I21" s="17"/>
      <c r="J21" s="17"/>
      <c r="K21" s="17"/>
      <c r="L21" s="17"/>
      <c r="M21" s="17"/>
      <c r="N21" s="17"/>
      <c r="O21" s="17"/>
      <c r="P21" s="18"/>
      <c r="Q21" s="13"/>
    </row>
    <row r="22" spans="7:17" ht="15" x14ac:dyDescent="0.25">
      <c r="G22" s="1"/>
      <c r="H22" s="17"/>
      <c r="I22" s="17"/>
      <c r="J22" s="17"/>
      <c r="K22" s="17"/>
      <c r="L22" s="17"/>
      <c r="M22" s="17"/>
      <c r="N22" s="17"/>
      <c r="O22" s="17"/>
      <c r="P22" s="18"/>
      <c r="Q22" s="13"/>
    </row>
    <row r="23" spans="7:17" ht="15" x14ac:dyDescent="0.25">
      <c r="G23" s="1"/>
      <c r="H23" s="17"/>
      <c r="I23" s="17"/>
      <c r="J23" s="17"/>
      <c r="K23" s="17"/>
      <c r="L23" s="17"/>
      <c r="M23" s="17"/>
      <c r="N23" s="17"/>
      <c r="O23" s="17"/>
      <c r="P23" s="18"/>
      <c r="Q23" s="13"/>
    </row>
    <row r="24" spans="7:17" ht="15" x14ac:dyDescent="0.25">
      <c r="G24" s="1"/>
      <c r="H24" s="17"/>
      <c r="I24" s="17"/>
      <c r="J24" s="17"/>
      <c r="K24" s="17"/>
      <c r="L24" s="17"/>
      <c r="M24" s="17"/>
      <c r="N24" s="17"/>
      <c r="O24" s="17"/>
      <c r="P24" s="18"/>
      <c r="Q24" s="13"/>
    </row>
    <row r="25" spans="7:17" ht="15" x14ac:dyDescent="0.25">
      <c r="G25" s="1"/>
      <c r="H25" s="17"/>
      <c r="I25" s="17"/>
      <c r="J25" s="17"/>
      <c r="K25" s="17"/>
      <c r="L25" s="17"/>
      <c r="M25" s="17"/>
      <c r="N25" s="17"/>
      <c r="O25" s="17"/>
      <c r="P25" s="18"/>
      <c r="Q25" s="13"/>
    </row>
    <row r="26" spans="7:17" ht="15" x14ac:dyDescent="0.25">
      <c r="G26" s="1"/>
      <c r="H26" s="17"/>
      <c r="I26" s="17"/>
      <c r="J26" s="17"/>
      <c r="K26" s="17"/>
      <c r="L26" s="17"/>
      <c r="M26" s="17"/>
      <c r="N26" s="17"/>
      <c r="O26" s="17"/>
      <c r="P26" s="18"/>
      <c r="Q26" s="13"/>
    </row>
    <row r="27" spans="7:17" x14ac:dyDescent="0.2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7:17" x14ac:dyDescent="0.2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7:17" x14ac:dyDescent="0.25"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7:17" x14ac:dyDescent="0.2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7:17" x14ac:dyDescent="0.2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7:17" x14ac:dyDescent="0.2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7:17" x14ac:dyDescent="0.2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7:17" x14ac:dyDescent="0.2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7:17" x14ac:dyDescent="0.2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7:17" x14ac:dyDescent="0.2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7:17" x14ac:dyDescent="0.2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7:17" x14ac:dyDescent="0.2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7:17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7:17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7:17" x14ac:dyDescent="0.2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7:17" x14ac:dyDescent="0.2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7:17" x14ac:dyDescent="0.2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7:17" x14ac:dyDescent="0.2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7:17" x14ac:dyDescent="0.2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7:17" x14ac:dyDescent="0.2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7:17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7:17" x14ac:dyDescent="0.2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7:17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7:17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7:17" x14ac:dyDescent="0.2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7:17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7:17" x14ac:dyDescent="0.2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7:17" x14ac:dyDescent="0.2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7:17" x14ac:dyDescent="0.2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7:17" x14ac:dyDescent="0.2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7:17" x14ac:dyDescent="0.2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7:17" x14ac:dyDescent="0.2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7:17" x14ac:dyDescent="0.2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7:17" x14ac:dyDescent="0.2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7:17" x14ac:dyDescent="0.2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7:17" x14ac:dyDescent="0.2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7:17" x14ac:dyDescent="0.2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7:17" x14ac:dyDescent="0.2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7:17" x14ac:dyDescent="0.2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7:17" x14ac:dyDescent="0.2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7:17" x14ac:dyDescent="0.2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7:17" x14ac:dyDescent="0.2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pageMargins left="0.51181102362204722" right="0.51181102362204722" top="1.1417322834645669" bottom="0.78740157480314965" header="0.74803149606299213" footer="0.31496062992125984"/>
  <pageSetup paperSize="9" scale="80" orientation="landscape" verticalDpi="0" r:id="rId1"/>
  <headerFooter>
    <oddHeader xml:space="preserve">&amp;C&amp;16CRONOGRAMA FÍSICO-FINANCEIRO 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Relatório de Compatibilidade</vt:lpstr>
      <vt:lpstr>PLANILHA OFICIAL </vt:lpstr>
      <vt:lpstr>DETALHAMENTO DE BDI</vt:lpstr>
      <vt:lpstr>MEMÓRIA DE CÁLCULO</vt:lpstr>
      <vt:lpstr> BDI</vt:lpstr>
      <vt:lpstr>CRONOGRAMA FIS FINANC -</vt:lpstr>
      <vt:lpstr>BDI</vt:lpstr>
      <vt:lpstr>CROQUIS </vt:lpstr>
      <vt:lpstr>CRONOGRAMA - JANUÁRIA</vt:lpstr>
      <vt:lpstr>' BDI'!Area_de_impressao</vt:lpstr>
      <vt:lpstr>BDI!Area_de_impressao</vt:lpstr>
      <vt:lpstr>'CRONOGRAMA FIS FINANC -'!Area_de_impressao</vt:lpstr>
      <vt:lpstr>'CROQUIS '!Area_de_impressao</vt:lpstr>
      <vt:lpstr>'MEMÓRIA DE CÁLCULO'!Area_de_impressao</vt:lpstr>
      <vt:lpstr>'PLANILHA OFICIAL '!Area_de_impressao</vt:lpstr>
      <vt:lpstr>'CRONOGRAMA - JANUÁRIA'!Titulos_de_impressao</vt:lpstr>
      <vt:lpstr>'MEMÓRIA DE CÁLCULO'!Titulos_de_impressao</vt:lpstr>
      <vt:lpstr>'PLANILHA OFICIAL '!Titulos_de_impressao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notebook</cp:lastModifiedBy>
  <cp:lastPrinted>2018-06-20T12:58:19Z</cp:lastPrinted>
  <dcterms:created xsi:type="dcterms:W3CDTF">2011-06-14T19:45:38Z</dcterms:created>
  <dcterms:modified xsi:type="dcterms:W3CDTF">2022-09-13T12:29:30Z</dcterms:modified>
</cp:coreProperties>
</file>