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03" activeTab="1"/>
  </bookViews>
  <sheets>
    <sheet name="Plan Geral  B_110V" sheetId="17" r:id="rId1"/>
    <sheet name="CRONOGRAMA FISICO FINANCEIRO" sheetId="19" r:id="rId2"/>
    <sheet name="CALCULO" sheetId="20" r:id="rId3"/>
  </sheets>
  <definedNames>
    <definedName name="_xlnm._FilterDatabase" localSheetId="2" hidden="1">CALCULO!#REF!</definedName>
    <definedName name="_xlnm._FilterDatabase" localSheetId="0" hidden="1">'Plan Geral  B_110V'!#REF!</definedName>
    <definedName name="_xlnm.Print_Area" localSheetId="2">CALCULO!$A$1:$M$161</definedName>
    <definedName name="_xlnm.Print_Area" localSheetId="1">'CRONOGRAMA FISICO FINANCEIRO'!$A$1:$J$44</definedName>
    <definedName name="_xlnm.Print_Area" localSheetId="0">'Plan Geral  B_110V'!$A$1:$M$176</definedName>
    <definedName name="_xlnm.Print_Titles" localSheetId="2">CALCULO!$1:$11</definedName>
    <definedName name="_xlnm.Print_Titles" localSheetId="0">'Plan Geral  B_110V'!$1:$12</definedName>
  </definedNames>
  <calcPr calcId="144525"/>
</workbook>
</file>

<file path=xl/calcChain.xml><?xml version="1.0" encoding="utf-8"?>
<calcChain xmlns="http://schemas.openxmlformats.org/spreadsheetml/2006/main">
  <c r="E36" i="19" l="1"/>
  <c r="M19" i="17" l="1"/>
  <c r="M33" i="17"/>
  <c r="K29" i="20" l="1"/>
  <c r="K33" i="20" s="1"/>
  <c r="K34" i="20" s="1"/>
  <c r="K25" i="20"/>
  <c r="K26" i="20" s="1"/>
  <c r="K27" i="20" s="1"/>
  <c r="I159" i="20"/>
  <c r="J159" i="20" s="1"/>
  <c r="H159" i="20"/>
  <c r="I157" i="20"/>
  <c r="J157" i="20" s="1"/>
  <c r="H157" i="20"/>
  <c r="I156" i="20"/>
  <c r="J156" i="20" s="1"/>
  <c r="H156" i="20"/>
  <c r="I155" i="20"/>
  <c r="J155" i="20" s="1"/>
  <c r="H155" i="20"/>
  <c r="I154" i="20"/>
  <c r="J154" i="20" s="1"/>
  <c r="H154" i="20"/>
  <c r="I153" i="20"/>
  <c r="J153" i="20" s="1"/>
  <c r="H153" i="20"/>
  <c r="N152" i="20"/>
  <c r="I152" i="20"/>
  <c r="J152" i="20" s="1"/>
  <c r="H152" i="20"/>
  <c r="N151" i="20"/>
  <c r="N155" i="20" s="1"/>
  <c r="I151" i="20"/>
  <c r="J151" i="20" s="1"/>
  <c r="H151" i="20"/>
  <c r="N150" i="20"/>
  <c r="I150" i="20"/>
  <c r="J150" i="20" s="1"/>
  <c r="H150" i="20"/>
  <c r="I149" i="20"/>
  <c r="J149" i="20" s="1"/>
  <c r="H149" i="20"/>
  <c r="I148" i="20"/>
  <c r="J148" i="20" s="1"/>
  <c r="H148" i="20"/>
  <c r="I147" i="20"/>
  <c r="J147" i="20" s="1"/>
  <c r="H147" i="20"/>
  <c r="I146" i="20"/>
  <c r="J146" i="20" s="1"/>
  <c r="H146" i="20"/>
  <c r="N145" i="20"/>
  <c r="I145" i="20"/>
  <c r="J145" i="20" s="1"/>
  <c r="H145" i="20"/>
  <c r="I142" i="20"/>
  <c r="J142" i="20" s="1"/>
  <c r="H142" i="20"/>
  <c r="I141" i="20"/>
  <c r="J141" i="20" s="1"/>
  <c r="H141" i="20"/>
  <c r="I140" i="20"/>
  <c r="J140" i="20" s="1"/>
  <c r="H140" i="20"/>
  <c r="I139" i="20"/>
  <c r="J139" i="20" s="1"/>
  <c r="H139" i="20"/>
  <c r="I138" i="20"/>
  <c r="J138" i="20" s="1"/>
  <c r="H138" i="20"/>
  <c r="I137" i="20"/>
  <c r="J137" i="20" s="1"/>
  <c r="H137" i="20"/>
  <c r="I136" i="20"/>
  <c r="J136" i="20" s="1"/>
  <c r="H136" i="20"/>
  <c r="I135" i="20"/>
  <c r="J135" i="20" s="1"/>
  <c r="H135" i="20"/>
  <c r="I134" i="20"/>
  <c r="J134" i="20" s="1"/>
  <c r="H134" i="20"/>
  <c r="I133" i="20"/>
  <c r="J133" i="20" s="1"/>
  <c r="H133" i="20"/>
  <c r="I132" i="20"/>
  <c r="J132" i="20" s="1"/>
  <c r="H132" i="20"/>
  <c r="I131" i="20"/>
  <c r="J131" i="20" s="1"/>
  <c r="H131" i="20"/>
  <c r="I130" i="20"/>
  <c r="J130" i="20" s="1"/>
  <c r="H130" i="20"/>
  <c r="I129" i="20"/>
  <c r="J129" i="20" s="1"/>
  <c r="H129" i="20"/>
  <c r="I128" i="20"/>
  <c r="J128" i="20" s="1"/>
  <c r="H128" i="20"/>
  <c r="I127" i="20"/>
  <c r="J127" i="20" s="1"/>
  <c r="H127" i="20"/>
  <c r="I126" i="20"/>
  <c r="J126" i="20" s="1"/>
  <c r="H126" i="20"/>
  <c r="I125" i="20"/>
  <c r="J125" i="20" s="1"/>
  <c r="H125" i="20"/>
  <c r="I124" i="20"/>
  <c r="J124" i="20" s="1"/>
  <c r="H124" i="20"/>
  <c r="I121" i="20"/>
  <c r="J121" i="20" s="1"/>
  <c r="H121" i="20"/>
  <c r="I120" i="20"/>
  <c r="J120" i="20" s="1"/>
  <c r="H120" i="20"/>
  <c r="I116" i="20"/>
  <c r="J116" i="20" s="1"/>
  <c r="H116" i="20"/>
  <c r="G114" i="20"/>
  <c r="I111" i="20"/>
  <c r="J111" i="20" s="1"/>
  <c r="H111" i="20"/>
  <c r="I110" i="20"/>
  <c r="J110" i="20" s="1"/>
  <c r="H110" i="20"/>
  <c r="I109" i="20"/>
  <c r="J109" i="20" s="1"/>
  <c r="H109" i="20"/>
  <c r="I108" i="20"/>
  <c r="J108" i="20" s="1"/>
  <c r="H108" i="20"/>
  <c r="I107" i="20"/>
  <c r="J107" i="20" s="1"/>
  <c r="H107" i="20"/>
  <c r="G106" i="20"/>
  <c r="G105" i="20"/>
  <c r="G104" i="20"/>
  <c r="G103" i="20"/>
  <c r="I102" i="20"/>
  <c r="J102" i="20" s="1"/>
  <c r="H102" i="20"/>
  <c r="G102" i="20"/>
  <c r="I92" i="20"/>
  <c r="J92" i="20" s="1"/>
  <c r="H92" i="20"/>
  <c r="I89" i="20"/>
  <c r="J89" i="20" s="1"/>
  <c r="H89" i="20"/>
  <c r="G79" i="20"/>
  <c r="I68" i="20"/>
  <c r="J68" i="20" s="1"/>
  <c r="H68" i="20"/>
  <c r="I67" i="20"/>
  <c r="J67" i="20" s="1"/>
  <c r="H67" i="20"/>
  <c r="I66" i="20"/>
  <c r="J66" i="20" s="1"/>
  <c r="H66" i="20"/>
  <c r="I65" i="20"/>
  <c r="J65" i="20" s="1"/>
  <c r="H65" i="20"/>
  <c r="I64" i="20"/>
  <c r="J64" i="20" s="1"/>
  <c r="H64" i="20"/>
  <c r="I63" i="20"/>
  <c r="J63" i="20" s="1"/>
  <c r="H63" i="20"/>
  <c r="I62" i="20"/>
  <c r="J62" i="20" s="1"/>
  <c r="H62" i="20"/>
  <c r="I61" i="20"/>
  <c r="J61" i="20" s="1"/>
  <c r="H61" i="20"/>
  <c r="I57" i="20"/>
  <c r="J57" i="20" s="1"/>
  <c r="H57" i="20"/>
  <c r="G57" i="20"/>
  <c r="I53" i="20"/>
  <c r="J53" i="20" s="1"/>
  <c r="H53" i="20"/>
  <c r="I51" i="20"/>
  <c r="J51" i="20" s="1"/>
  <c r="H51" i="20"/>
  <c r="G51" i="20"/>
  <c r="I50" i="20"/>
  <c r="J50" i="20" s="1"/>
  <c r="H50" i="20"/>
  <c r="I49" i="20"/>
  <c r="J49" i="20" s="1"/>
  <c r="H49" i="20"/>
  <c r="I48" i="20"/>
  <c r="J48" i="20" s="1"/>
  <c r="H48" i="20"/>
  <c r="I46" i="20"/>
  <c r="J46" i="20" s="1"/>
  <c r="H46" i="20"/>
  <c r="G46" i="20"/>
  <c r="I45" i="20"/>
  <c r="J45" i="20" s="1"/>
  <c r="H45" i="20"/>
  <c r="I44" i="20"/>
  <c r="J44" i="20" s="1"/>
  <c r="H44" i="20"/>
  <c r="I43" i="20"/>
  <c r="J43" i="20" s="1"/>
  <c r="H43" i="20"/>
  <c r="G43" i="20"/>
  <c r="I41" i="20"/>
  <c r="J41" i="20" s="1"/>
  <c r="H41" i="20"/>
  <c r="G41" i="20"/>
  <c r="I40" i="20"/>
  <c r="J40" i="20" s="1"/>
  <c r="H40" i="20"/>
  <c r="I39" i="20"/>
  <c r="J39" i="20" s="1"/>
  <c r="H39" i="20"/>
  <c r="I38" i="20"/>
  <c r="J38" i="20" s="1"/>
  <c r="H38" i="20"/>
  <c r="I34" i="20"/>
  <c r="J34" i="20" s="1"/>
  <c r="H34" i="20"/>
  <c r="I33" i="20"/>
  <c r="J33" i="20" s="1"/>
  <c r="H33" i="20"/>
  <c r="I32" i="20"/>
  <c r="J32" i="20" s="1"/>
  <c r="H32" i="20"/>
  <c r="I31" i="20"/>
  <c r="J31" i="20" s="1"/>
  <c r="H31" i="20"/>
  <c r="I29" i="20"/>
  <c r="J29" i="20" s="1"/>
  <c r="H29" i="20"/>
  <c r="I28" i="20"/>
  <c r="J28" i="20" s="1"/>
  <c r="H28" i="20"/>
  <c r="I27" i="20"/>
  <c r="J27" i="20" s="1"/>
  <c r="H27" i="20"/>
  <c r="I26" i="20"/>
  <c r="J26" i="20" s="1"/>
  <c r="H26" i="20"/>
  <c r="I25" i="20"/>
  <c r="J25" i="20" s="1"/>
  <c r="H25" i="20"/>
  <c r="I21" i="20"/>
  <c r="J21" i="20" s="1"/>
  <c r="H21" i="20"/>
  <c r="I20" i="20"/>
  <c r="J20" i="20" s="1"/>
  <c r="H20" i="20"/>
  <c r="G20" i="20"/>
  <c r="I19" i="20"/>
  <c r="J19" i="20" s="1"/>
  <c r="H19" i="20"/>
  <c r="I18" i="20"/>
  <c r="J18" i="20" s="1"/>
  <c r="H18" i="20"/>
  <c r="G18" i="20"/>
  <c r="G29" i="20" s="1"/>
  <c r="I15" i="20"/>
  <c r="J15" i="20" s="1"/>
  <c r="H15" i="20"/>
  <c r="I14" i="20"/>
  <c r="J14" i="20" s="1"/>
  <c r="H14" i="20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57" i="17"/>
  <c r="N161" i="17"/>
  <c r="N165" i="17" s="1"/>
  <c r="N169" i="17" s="1"/>
  <c r="N162" i="17"/>
  <c r="N163" i="17"/>
  <c r="N164" i="17"/>
  <c r="N166" i="17"/>
  <c r="N167" i="17"/>
  <c r="N168" i="17"/>
  <c r="N157" i="17"/>
  <c r="I169" i="17"/>
  <c r="J169" i="17" s="1"/>
  <c r="H169" i="17"/>
  <c r="I168" i="17"/>
  <c r="J168" i="17" s="1"/>
  <c r="H168" i="17"/>
  <c r="I167" i="17"/>
  <c r="J167" i="17" s="1"/>
  <c r="H167" i="17"/>
  <c r="I166" i="17"/>
  <c r="J166" i="17" s="1"/>
  <c r="H166" i="17"/>
  <c r="I165" i="17"/>
  <c r="J165" i="17" s="1"/>
  <c r="H165" i="17"/>
  <c r="I164" i="17"/>
  <c r="J164" i="17" s="1"/>
  <c r="H164" i="17"/>
  <c r="I163" i="17"/>
  <c r="J163" i="17" s="1"/>
  <c r="H163" i="17"/>
  <c r="I162" i="17"/>
  <c r="J162" i="17" s="1"/>
  <c r="H162" i="17"/>
  <c r="I161" i="17"/>
  <c r="J161" i="17" s="1"/>
  <c r="H161" i="17"/>
  <c r="I160" i="17"/>
  <c r="J160" i="17" s="1"/>
  <c r="H160" i="17"/>
  <c r="I159" i="17"/>
  <c r="J159" i="17" s="1"/>
  <c r="H159" i="17"/>
  <c r="I158" i="17"/>
  <c r="J158" i="17" s="1"/>
  <c r="H158" i="17"/>
  <c r="I157" i="17"/>
  <c r="J157" i="17" s="1"/>
  <c r="H157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35" i="17"/>
  <c r="I153" i="17"/>
  <c r="J153" i="17" s="1"/>
  <c r="H153" i="17"/>
  <c r="I152" i="17"/>
  <c r="J152" i="17" s="1"/>
  <c r="H152" i="17"/>
  <c r="I151" i="17"/>
  <c r="J151" i="17" s="1"/>
  <c r="H151" i="17"/>
  <c r="I150" i="17"/>
  <c r="J150" i="17" s="1"/>
  <c r="H150" i="17"/>
  <c r="I149" i="17"/>
  <c r="J149" i="17" s="1"/>
  <c r="H149" i="17"/>
  <c r="I148" i="17"/>
  <c r="J148" i="17" s="1"/>
  <c r="H148" i="17"/>
  <c r="I147" i="17"/>
  <c r="J147" i="17" s="1"/>
  <c r="H147" i="17"/>
  <c r="I146" i="17"/>
  <c r="J146" i="17" s="1"/>
  <c r="H146" i="17"/>
  <c r="I145" i="17"/>
  <c r="J145" i="17" s="1"/>
  <c r="H145" i="17"/>
  <c r="I144" i="17"/>
  <c r="J144" i="17" s="1"/>
  <c r="H144" i="17"/>
  <c r="I143" i="17"/>
  <c r="J143" i="17" s="1"/>
  <c r="H143" i="17"/>
  <c r="I142" i="17"/>
  <c r="J142" i="17" s="1"/>
  <c r="H142" i="17"/>
  <c r="I141" i="17"/>
  <c r="J141" i="17" s="1"/>
  <c r="H141" i="17"/>
  <c r="I140" i="17"/>
  <c r="J140" i="17" s="1"/>
  <c r="H140" i="17"/>
  <c r="I139" i="17"/>
  <c r="J139" i="17" s="1"/>
  <c r="H139" i="17"/>
  <c r="I138" i="17"/>
  <c r="J138" i="17" s="1"/>
  <c r="H138" i="17"/>
  <c r="I137" i="17"/>
  <c r="J137" i="17" s="1"/>
  <c r="H137" i="17"/>
  <c r="I136" i="17"/>
  <c r="J136" i="17" s="1"/>
  <c r="H136" i="17"/>
  <c r="I135" i="17"/>
  <c r="J135" i="17" s="1"/>
  <c r="H135" i="17"/>
  <c r="L107" i="17"/>
  <c r="L106" i="17"/>
  <c r="L172" i="17"/>
  <c r="L105" i="17"/>
  <c r="L108" i="17"/>
  <c r="L104" i="17"/>
  <c r="G86" i="17"/>
  <c r="L87" i="17"/>
  <c r="L88" i="17"/>
  <c r="L89" i="17"/>
  <c r="L90" i="17"/>
  <c r="L91" i="17"/>
  <c r="L86" i="17"/>
  <c r="L83" i="17"/>
  <c r="L62" i="17"/>
  <c r="G62" i="17"/>
  <c r="G55" i="17"/>
  <c r="G50" i="17"/>
  <c r="G47" i="17"/>
  <c r="G45" i="17"/>
  <c r="M46" i="17"/>
  <c r="L43" i="17"/>
  <c r="L44" i="17"/>
  <c r="L45" i="17"/>
  <c r="L47" i="17"/>
  <c r="L48" i="17"/>
  <c r="L49" i="17"/>
  <c r="L50" i="17"/>
  <c r="L52" i="17"/>
  <c r="L53" i="17"/>
  <c r="L54" i="17"/>
  <c r="L55" i="17"/>
  <c r="L56" i="17"/>
  <c r="M56" i="17" s="1"/>
  <c r="L57" i="17"/>
  <c r="L42" i="17"/>
  <c r="L29" i="17"/>
  <c r="L30" i="17"/>
  <c r="L31" i="17"/>
  <c r="L32" i="17"/>
  <c r="L33" i="17"/>
  <c r="L34" i="17"/>
  <c r="L35" i="17"/>
  <c r="L36" i="17"/>
  <c r="L37" i="17"/>
  <c r="L28" i="17"/>
  <c r="G22" i="17"/>
  <c r="L21" i="17"/>
  <c r="L22" i="17"/>
  <c r="L23" i="17"/>
  <c r="L20" i="17"/>
  <c r="G20" i="17"/>
  <c r="G32" i="17" s="1"/>
  <c r="L98" i="17"/>
  <c r="L99" i="17"/>
  <c r="L100" i="17"/>
  <c r="L97" i="17"/>
  <c r="L79" i="17"/>
  <c r="L80" i="17"/>
  <c r="L81" i="17"/>
  <c r="L82" i="17"/>
  <c r="L84" i="17"/>
  <c r="L78" i="17"/>
  <c r="K31" i="20" l="1"/>
  <c r="K28" i="20"/>
  <c r="K32" i="20" s="1"/>
  <c r="K38" i="20"/>
  <c r="K42" i="20" s="1"/>
  <c r="K46" i="20" s="1"/>
  <c r="K50" i="20" s="1"/>
  <c r="K51" i="20" s="1"/>
  <c r="G19" i="20"/>
  <c r="G21" i="20"/>
  <c r="G25" i="20"/>
  <c r="N156" i="20"/>
  <c r="N154" i="20"/>
  <c r="N149" i="20"/>
  <c r="M156" i="17"/>
  <c r="E32" i="19" s="1"/>
  <c r="G32" i="19" s="1"/>
  <c r="M134" i="17"/>
  <c r="E30" i="19" s="1"/>
  <c r="G30" i="19" s="1"/>
  <c r="G28" i="17"/>
  <c r="G21" i="17"/>
  <c r="G23" i="17"/>
  <c r="L68" i="17"/>
  <c r="L69" i="17"/>
  <c r="L70" i="17"/>
  <c r="L71" i="17"/>
  <c r="L72" i="17"/>
  <c r="L73" i="17"/>
  <c r="L74" i="17"/>
  <c r="L67" i="17"/>
  <c r="L16" i="17"/>
  <c r="L15" i="17"/>
  <c r="G112" i="17"/>
  <c r="L113" i="17"/>
  <c r="L114" i="17"/>
  <c r="L115" i="17"/>
  <c r="L116" i="17"/>
  <c r="L117" i="17"/>
  <c r="L118" i="17"/>
  <c r="L119" i="17"/>
  <c r="L120" i="17"/>
  <c r="L121" i="17"/>
  <c r="L123" i="17"/>
  <c r="L124" i="17"/>
  <c r="L125" i="17"/>
  <c r="L126" i="17"/>
  <c r="L128" i="17"/>
  <c r="L129" i="17"/>
  <c r="L130" i="17"/>
  <c r="L131" i="17"/>
  <c r="L112" i="17"/>
  <c r="G124" i="17"/>
  <c r="I131" i="17"/>
  <c r="J131" i="17" s="1"/>
  <c r="H131" i="17"/>
  <c r="I130" i="17"/>
  <c r="J130" i="17" s="1"/>
  <c r="H130" i="17"/>
  <c r="G116" i="17"/>
  <c r="G115" i="17"/>
  <c r="G114" i="17"/>
  <c r="G113" i="17"/>
  <c r="K39" i="20" l="1"/>
  <c r="K43" i="20" s="1"/>
  <c r="N153" i="20"/>
  <c r="K40" i="20" l="1"/>
  <c r="K44" i="20" s="1"/>
  <c r="K48" i="20" s="1"/>
  <c r="N157" i="20"/>
  <c r="I172" i="17"/>
  <c r="J172" i="17" s="1"/>
  <c r="H172" i="17"/>
  <c r="I126" i="17"/>
  <c r="J126" i="17" s="1"/>
  <c r="H126" i="17"/>
  <c r="I121" i="17"/>
  <c r="J121" i="17" s="1"/>
  <c r="H121" i="17"/>
  <c r="I120" i="17"/>
  <c r="J120" i="17" s="1"/>
  <c r="H120" i="17"/>
  <c r="I119" i="17"/>
  <c r="J119" i="17" s="1"/>
  <c r="H119" i="17"/>
  <c r="I118" i="17"/>
  <c r="J118" i="17" s="1"/>
  <c r="H118" i="17"/>
  <c r="I117" i="17"/>
  <c r="J117" i="17" s="1"/>
  <c r="H117" i="17"/>
  <c r="I112" i="17"/>
  <c r="J112" i="17" s="1"/>
  <c r="H112" i="17"/>
  <c r="I100" i="17"/>
  <c r="J100" i="17" s="1"/>
  <c r="H100" i="17"/>
  <c r="I97" i="17"/>
  <c r="J97" i="17" s="1"/>
  <c r="H97" i="17"/>
  <c r="I74" i="17"/>
  <c r="J74" i="17" s="1"/>
  <c r="H74" i="17"/>
  <c r="I73" i="17"/>
  <c r="J73" i="17" s="1"/>
  <c r="H73" i="17"/>
  <c r="I72" i="17"/>
  <c r="J72" i="17" s="1"/>
  <c r="H72" i="17"/>
  <c r="I71" i="17"/>
  <c r="J71" i="17" s="1"/>
  <c r="H71" i="17"/>
  <c r="I70" i="17"/>
  <c r="J70" i="17" s="1"/>
  <c r="H70" i="17"/>
  <c r="I69" i="17"/>
  <c r="J69" i="17" s="1"/>
  <c r="H69" i="17"/>
  <c r="I68" i="17"/>
  <c r="J68" i="17" s="1"/>
  <c r="H68" i="17"/>
  <c r="I67" i="17"/>
  <c r="J67" i="17" s="1"/>
  <c r="H67" i="17"/>
  <c r="I62" i="17"/>
  <c r="J62" i="17" s="1"/>
  <c r="H62" i="17"/>
  <c r="I57" i="17"/>
  <c r="J57" i="17" s="1"/>
  <c r="H57" i="17"/>
  <c r="I55" i="17"/>
  <c r="J55" i="17" s="1"/>
  <c r="H55" i="17"/>
  <c r="I54" i="17"/>
  <c r="J54" i="17" s="1"/>
  <c r="H54" i="17"/>
  <c r="I53" i="17"/>
  <c r="J53" i="17" s="1"/>
  <c r="H53" i="17"/>
  <c r="I52" i="17"/>
  <c r="J52" i="17" s="1"/>
  <c r="H52" i="17"/>
  <c r="I50" i="17"/>
  <c r="J50" i="17" s="1"/>
  <c r="H50" i="17"/>
  <c r="I49" i="17"/>
  <c r="J49" i="17" s="1"/>
  <c r="H49" i="17"/>
  <c r="I48" i="17"/>
  <c r="J48" i="17" s="1"/>
  <c r="H48" i="17"/>
  <c r="I47" i="17"/>
  <c r="J47" i="17" s="1"/>
  <c r="H47" i="17"/>
  <c r="I45" i="17"/>
  <c r="J45" i="17" s="1"/>
  <c r="H45" i="17"/>
  <c r="I44" i="17"/>
  <c r="J44" i="17" s="1"/>
  <c r="H44" i="17"/>
  <c r="I43" i="17"/>
  <c r="J43" i="17" s="1"/>
  <c r="H43" i="17"/>
  <c r="I42" i="17"/>
  <c r="J42" i="17" s="1"/>
  <c r="H42" i="17"/>
  <c r="I37" i="17"/>
  <c r="J37" i="17" s="1"/>
  <c r="H37" i="17"/>
  <c r="I36" i="17"/>
  <c r="J36" i="17" s="1"/>
  <c r="H36" i="17"/>
  <c r="I35" i="17"/>
  <c r="J35" i="17" s="1"/>
  <c r="H35" i="17"/>
  <c r="I34" i="17"/>
  <c r="J34" i="17" s="1"/>
  <c r="H34" i="17"/>
  <c r="I32" i="17"/>
  <c r="J32" i="17" s="1"/>
  <c r="H32" i="17"/>
  <c r="I31" i="17"/>
  <c r="J31" i="17" s="1"/>
  <c r="H31" i="17"/>
  <c r="I30" i="17"/>
  <c r="J30" i="17" s="1"/>
  <c r="H30" i="17"/>
  <c r="I29" i="17"/>
  <c r="J29" i="17" s="1"/>
  <c r="H29" i="17"/>
  <c r="I28" i="17"/>
  <c r="J28" i="17" s="1"/>
  <c r="H28" i="17"/>
  <c r="I23" i="17"/>
  <c r="J23" i="17" s="1"/>
  <c r="H23" i="17"/>
  <c r="I22" i="17"/>
  <c r="J22" i="17" s="1"/>
  <c r="H22" i="17"/>
  <c r="I21" i="17"/>
  <c r="J21" i="17" s="1"/>
  <c r="H21" i="17"/>
  <c r="I20" i="17"/>
  <c r="J20" i="17" s="1"/>
  <c r="H20" i="17"/>
  <c r="I16" i="17"/>
  <c r="J16" i="17" s="1"/>
  <c r="H16" i="17"/>
  <c r="I15" i="17"/>
  <c r="J15" i="17" s="1"/>
  <c r="H15" i="17"/>
  <c r="K41" i="20" l="1"/>
  <c r="K45" i="20" s="1"/>
  <c r="K49" i="20" s="1"/>
  <c r="K53" i="20" s="1"/>
  <c r="M171" i="17"/>
  <c r="E34" i="19" s="1"/>
  <c r="G34" i="19" s="1"/>
  <c r="M111" i="17" l="1"/>
  <c r="E28" i="19" s="1"/>
  <c r="G28" i="19" s="1"/>
  <c r="M26" i="17"/>
  <c r="E14" i="19" s="1"/>
  <c r="M40" i="17"/>
  <c r="E16" i="19" s="1"/>
  <c r="M60" i="17"/>
  <c r="E18" i="19" s="1"/>
  <c r="G18" i="19" s="1"/>
  <c r="E12" i="19"/>
  <c r="F12" i="19" s="1"/>
  <c r="M103" i="17"/>
  <c r="E26" i="19" s="1"/>
  <c r="G26" i="19" s="1"/>
  <c r="M14" i="17"/>
  <c r="M77" i="17"/>
  <c r="E22" i="19" s="1"/>
  <c r="G22" i="19" s="1"/>
  <c r="G16" i="19" l="1"/>
  <c r="F16" i="19"/>
  <c r="G14" i="19"/>
  <c r="F14" i="19"/>
  <c r="E10" i="19"/>
  <c r="M96" i="17"/>
  <c r="E24" i="19" s="1"/>
  <c r="F24" i="19" s="1"/>
  <c r="F10" i="19" l="1"/>
  <c r="F36" i="19" s="1"/>
  <c r="M65" i="17"/>
  <c r="E20" i="19" l="1"/>
  <c r="M10" i="17"/>
  <c r="G20" i="19" l="1"/>
  <c r="G36" i="19" s="1"/>
  <c r="G35" i="19" l="1"/>
  <c r="E9" i="19"/>
  <c r="E19" i="19"/>
  <c r="E25" i="19"/>
  <c r="E27" i="19"/>
  <c r="E11" i="19"/>
  <c r="E15" i="19"/>
  <c r="E23" i="19"/>
  <c r="E17" i="19"/>
  <c r="E21" i="19"/>
  <c r="E33" i="19"/>
  <c r="E13" i="19"/>
  <c r="E31" i="19"/>
  <c r="F35" i="19"/>
  <c r="E29" i="19"/>
  <c r="F6" i="19"/>
  <c r="E35" i="19" l="1"/>
</calcChain>
</file>

<file path=xl/sharedStrings.xml><?xml version="1.0" encoding="utf-8"?>
<sst xmlns="http://schemas.openxmlformats.org/spreadsheetml/2006/main" count="1200" uniqueCount="339">
  <si>
    <t>11.4</t>
  </si>
  <si>
    <t xml:space="preserve">PINTURA </t>
  </si>
  <si>
    <t>Pintura em esmalte sintético 02 demãos em esquadrias de madeira</t>
  </si>
  <si>
    <t>Pintura em esmalte sintético 02 demãos em esquadrias de ferro</t>
  </si>
  <si>
    <t>SERVIÇOS FINAIS</t>
  </si>
  <si>
    <t>Limpeza final da obra</t>
  </si>
  <si>
    <t>6.5</t>
  </si>
  <si>
    <t>11.3</t>
  </si>
  <si>
    <t>Custo TOTAL com BDI incluso</t>
  </si>
  <si>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</si>
  <si>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</si>
  <si>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</si>
  <si>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</si>
  <si>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</si>
  <si>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</si>
  <si>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</si>
  <si>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PR. UNIT.(R$)</t>
  </si>
  <si>
    <t>VALOR (R$)</t>
  </si>
  <si>
    <t>1.1</t>
  </si>
  <si>
    <t>un</t>
  </si>
  <si>
    <t>2.1</t>
  </si>
  <si>
    <t>3.1</t>
  </si>
  <si>
    <t>m³</t>
  </si>
  <si>
    <t>4.1</t>
  </si>
  <si>
    <t>SINAPI</t>
  </si>
  <si>
    <t>m²</t>
  </si>
  <si>
    <t>4.2</t>
  </si>
  <si>
    <t>4.3</t>
  </si>
  <si>
    <t>Aterro apiloado em camadas de 0,20 m com material argilo - arenoso (entre baldrames)</t>
  </si>
  <si>
    <t xml:space="preserve">Escavação manual de valas em qualquer terreno exceto rocha até h=1,50 m </t>
  </si>
  <si>
    <t xml:space="preserve">Regularização e compactação do fundo de valas </t>
  </si>
  <si>
    <t xml:space="preserve">Reaterro apiloado de vala com material da obra  </t>
  </si>
  <si>
    <t>5.2</t>
  </si>
  <si>
    <t>kg</t>
  </si>
  <si>
    <t>CONCRETO ARMADO PARA FUNDAÇÕES - VIGAS BALDRAMES</t>
  </si>
  <si>
    <t>6.1</t>
  </si>
  <si>
    <t>m</t>
  </si>
  <si>
    <t>3.2</t>
  </si>
  <si>
    <t xml:space="preserve">SERVIÇOS PRELIMINARES </t>
  </si>
  <si>
    <t xml:space="preserve"> m²</t>
  </si>
  <si>
    <t>1.2</t>
  </si>
  <si>
    <t>2.2</t>
  </si>
  <si>
    <t>2.3</t>
  </si>
  <si>
    <t>2.4</t>
  </si>
  <si>
    <t xml:space="preserve">SUPERESTRUTURA </t>
  </si>
  <si>
    <t>CONCRETO ARMADO PARA VERGAS</t>
  </si>
  <si>
    <t>Verga pré-moldada em concreto armado fck 15Mpa - 10x10cm, conforme projeto.</t>
  </si>
  <si>
    <t>ALVENARIA DE VEDAÇÃO</t>
  </si>
  <si>
    <t xml:space="preserve">ESQUADRIAS </t>
  </si>
  <si>
    <t>und</t>
  </si>
  <si>
    <t>6.2</t>
  </si>
  <si>
    <t>Revestimento cerâmico de paredes PEI IV - cerâmica 10 x 10 cm - incl. rejunte - conforme projeto</t>
  </si>
  <si>
    <t xml:space="preserve">CONCRETO ARMADO PARA FUNDAÇÕES </t>
  </si>
  <si>
    <t>Concreto para Fundação fck=25MPa, incluindo preparo, lançamento, adensamento.</t>
  </si>
  <si>
    <t>Concreto Bombeado fck=25MPa, incluindo preparo, lançamento e adensamento.</t>
  </si>
  <si>
    <t>CONCRETO ARMADO - PILARES</t>
  </si>
  <si>
    <t>CONCRETO ARMADO - VIGAS</t>
  </si>
  <si>
    <t>CONCRETO ARMADO - LAJES</t>
  </si>
  <si>
    <t>Forma em chapa de madeira compensada resinada- Pilares</t>
  </si>
  <si>
    <t>PORTAS DE MADEIRA</t>
  </si>
  <si>
    <t xml:space="preserve">Pintura em latex PVA 02 demãos sobre lajes internas e externas </t>
  </si>
  <si>
    <t xml:space="preserve">Pintura em latex acrílico 02 demãos sobre paredes internas, externas e muros </t>
  </si>
  <si>
    <t>Armação aço CA-50, Diam. 6,3 (1/4) á 12,5mm(1/2) -Fornecimento/corte perda de 10%) / dobra / colocação.</t>
  </si>
  <si>
    <t>Armação de aço  CA-60 Diam. 3,4 a 6,0mm-Fornecimento/corte perda de 10%) / dobra / colocação.</t>
  </si>
  <si>
    <t>4.4</t>
  </si>
  <si>
    <t xml:space="preserve">Alvenaria de vedação de 1/2 vez em tijolos cerâmicos de 08 furos (dimensões nominais: 19x19x09); assentamento em argamassa no traço 1:2:8 (cimento, cal e areia) </t>
  </si>
  <si>
    <t>6.3</t>
  </si>
  <si>
    <t>6.4</t>
  </si>
  <si>
    <t>Porta de Madeira - PM3 - 80x210, com chapa, barra e ferragens, conforme projeto de esquadrias</t>
  </si>
  <si>
    <t>6.6</t>
  </si>
  <si>
    <t>11.2</t>
  </si>
  <si>
    <t xml:space="preserve">Porta de Madeira - PM1 - 80x210, excluso ferragens, conforme projeto de esquadrias </t>
  </si>
  <si>
    <t>Porta de Madeira - PM4 - 60x210 - com veneziana excluso ferragens, conforme projeto de esquadrias</t>
  </si>
  <si>
    <t>Porta de Madeira - PM5 - 80x210, com veneziana excluso ferragens, conforme projeto de esquadrias</t>
  </si>
  <si>
    <t xml:space="preserve">Porta de Madeira - PM2 - 80x210, com visor de vidro, chapa, barra excluso ferragens, conforme projeto de esquadrias </t>
  </si>
  <si>
    <t>Forma de madeira comum para Fundações  - reaproveitamento 5X</t>
  </si>
  <si>
    <t xml:space="preserve">Porta de abrir- Box  em madeira Laminado 0,60x1,60m, PM-06, incluso marco, dobradiças e tarjeta tipo LIVRE/OCUPADO, conforme projeto de esquadrias </t>
  </si>
  <si>
    <t xml:space="preserve">Porta de abrir- Box  em madeira Laminado 0,60x1,00m, PM-07, incluso marco, dobradiças e tarjeta tipo LIVRE/OCUPADOconforme projeto de esquadrias </t>
  </si>
  <si>
    <t>Porta de abrir-Box em madeiraLaminado 0,80x1,00m, PM-08, incluso marco, dobradiças e tarjeta tipo LIVRE/OCUPADO, conforme projeto de esquadrias</t>
  </si>
  <si>
    <t>MOVIMENTO DE TERRAS PARA FUNDAÇÕES</t>
  </si>
  <si>
    <t>FUNDAÇÕES</t>
  </si>
  <si>
    <t>SISTEMA DE VEDAÇÃO VERTICAL INTERNO E EXTERNO (PAREDES)</t>
  </si>
  <si>
    <t xml:space="preserve">SISTEMAS DE COBERTURA </t>
  </si>
  <si>
    <t>REVESTIMENTOS INTERNOS E EXTERNOS</t>
  </si>
  <si>
    <t>SISTEMAS DE PISOS INTERNOS E INTERNOS (PAVIMENTAÇÃO)</t>
  </si>
  <si>
    <t xml:space="preserve">Subtotal </t>
  </si>
  <si>
    <t>3.3</t>
  </si>
  <si>
    <t>3.4</t>
  </si>
  <si>
    <t>4.5</t>
  </si>
  <si>
    <t>6.7</t>
  </si>
  <si>
    <t>Subtotal</t>
  </si>
  <si>
    <t>3.5</t>
  </si>
  <si>
    <t>3.8</t>
  </si>
  <si>
    <t>3.9</t>
  </si>
  <si>
    <t>3.10</t>
  </si>
  <si>
    <t>4.6</t>
  </si>
  <si>
    <t>4.7</t>
  </si>
  <si>
    <t>4.8</t>
  </si>
  <si>
    <t>4.9</t>
  </si>
  <si>
    <t>4.10</t>
  </si>
  <si>
    <t>4.11</t>
  </si>
  <si>
    <t>4.12</t>
  </si>
  <si>
    <t>4.13</t>
  </si>
  <si>
    <t>11.5</t>
  </si>
  <si>
    <t>11.6</t>
  </si>
  <si>
    <t>11.7</t>
  </si>
  <si>
    <t>11.8</t>
  </si>
  <si>
    <t>6.8</t>
  </si>
  <si>
    <t>Pintura em esmalte sintético 02 demãos em rodameio de madeira</t>
  </si>
  <si>
    <t>Forma madeira comp. resinada 12mm p/ Estrutura corte/ Montagem/ Escoramento/ Desforma- Lajes</t>
  </si>
  <si>
    <t>Forma madeira comp. resinada 12mm p/ Estrutura corte/ Montagem/ Escoramento/ Desforma-  Vigas</t>
  </si>
  <si>
    <t>3.7</t>
  </si>
  <si>
    <t>Roda meio em madeira (largura=7cm)</t>
  </si>
  <si>
    <t>11.9</t>
  </si>
  <si>
    <t>11.10</t>
  </si>
  <si>
    <t>11.11</t>
  </si>
  <si>
    <t>MURETA</t>
  </si>
  <si>
    <t>EDIF B - Edificação principal do Proinfância B - 127V</t>
  </si>
  <si>
    <t>ED-50505</t>
  </si>
  <si>
    <t>SETOP</t>
  </si>
  <si>
    <t xml:space="preserve"> LIXAMENTO MANUAL EM PAREDE PARA REMOÇÃO DE TINTA</t>
  </si>
  <si>
    <t>ED-50508</t>
  </si>
  <si>
    <t>LIXAMENTO MANUAL EM SUPERFÍCIE METÁLICA PARA REMOÇÃO
DE TINTA</t>
  </si>
  <si>
    <t>ED-50507</t>
  </si>
  <si>
    <t>LIXAMENTO MANUAL EM SUPERFÍCIE DE MADEIRA PARA
REMOÇÃO DE TINTA</t>
  </si>
  <si>
    <t>ED-50506</t>
  </si>
  <si>
    <t>LIXAMENTO MANUAL EM TETO PARA REMOÇÃO DE TINTA</t>
  </si>
  <si>
    <t>ED-50481</t>
  </si>
  <si>
    <t>EMASSAMENTO A ÓLEO SOBRE MADEIRA, UMA (1) DEMÃO,
INCLUSIVE LIXAMENTO PARA PINTURA</t>
  </si>
  <si>
    <t>ED-50493</t>
  </si>
  <si>
    <t xml:space="preserve">CASTELO DÁGUA </t>
  </si>
  <si>
    <t>ED-16660</t>
  </si>
  <si>
    <t>Placa da obra</t>
  </si>
  <si>
    <t>m²xmês</t>
  </si>
  <si>
    <t xml:space="preserve">ED-9076 </t>
  </si>
  <si>
    <t>FORNECIMENTO DE ANDAIME METÁLICO TUBULAR TIPO TORRE (
LOCAÇÃO), INCLUSIVE RODÍZIOS, EXCLUSIVE MONTAGEM E
DESMONTAGEM</t>
  </si>
  <si>
    <t>CPU</t>
  </si>
  <si>
    <t>CAIBRO DE MADEIRA EM PARAJU 7 X 4 CM</t>
  </si>
  <si>
    <t>PEÇAS DE MADEIRA EM PARAJU 12 X 8 CM</t>
  </si>
  <si>
    <t>PEÇAS DE MADEIRA EM PARAJU 15 X 8 CM</t>
  </si>
  <si>
    <t>RIPA EM MADEIRA EM 4 X 1,5 CM</t>
  </si>
  <si>
    <t>COBERTURA EM TELHA CERÂMICA COLONIAL PLANA, 24 UNID/M2</t>
  </si>
  <si>
    <t>ED-48414</t>
  </si>
  <si>
    <t>ED-48412</t>
  </si>
  <si>
    <t>ED-48514</t>
  </si>
  <si>
    <t>ED-48415</t>
  </si>
  <si>
    <t>ED-48420</t>
  </si>
  <si>
    <t>CALHA EM CHAPA DE AÇO GALVANIZADO NÚMERO 24, DESENVOLVIMENTO DE 50CM, INCLUSO TRANSPORTE VERTICAL. AF_07/2019</t>
  </si>
  <si>
    <t>ED-50839</t>
  </si>
  <si>
    <t>Obra:Rerfoma  Proinfância - Tipo  B</t>
  </si>
  <si>
    <t>Preço base: Sinapi /Setop Junho com desoneração/2022</t>
  </si>
  <si>
    <t>Lastro de concreto magro (e=5,0 cm) - preparo mecânico</t>
  </si>
  <si>
    <t>Und</t>
  </si>
  <si>
    <t xml:space="preserve">COBERTURA METALICA </t>
  </si>
  <si>
    <t>TRAMA DE AÇO COMPOSTA POR RIPAS, CAIBROS E TERÇAS PARA TELHADOS DE ATÉ 2 ÁGUAS PARA TELHA DE ENCAIXE DE CERÂMICA OU DE CONCRETO, INCLUSO TRANSPORTE VERTICAL. AF_07/2019</t>
  </si>
  <si>
    <t>FABRICAÇÃO E INSTALAÇÃO DE TESOURA INTEIRA EM AÇO, VÃO DE 5 M, PARA TELHA CERÂMICA OU DE CONCRETO, INCLUSO IÇAMENTO. AF_12/2015</t>
  </si>
  <si>
    <t>7.2</t>
  </si>
  <si>
    <t>7.1.1</t>
  </si>
  <si>
    <t>7.1.2</t>
  </si>
  <si>
    <t>7.1.3</t>
  </si>
  <si>
    <t>7.1.4</t>
  </si>
  <si>
    <t>7.1.5</t>
  </si>
  <si>
    <t>7.1.6</t>
  </si>
  <si>
    <t>SINAP</t>
  </si>
  <si>
    <t>ED-50669</t>
  </si>
  <si>
    <t>CONDUTOR DE AP DO TELHADO EM TUBO PVC ESGOTO,
INCLUSIVE CONEXÕES E SUPORTES, 75 MM</t>
  </si>
  <si>
    <t>CUMEEIRA PARA TELHA CERÂMICA EMBOÇADA COM ARGAMASSA TRAÇO 1:2:9 (CIMENTO, CAL E AREIA) PARA TELHADOS COM ATÉ 2 ÁGUAS, INCLUSO TRANSPORTE VERTICAL. AF_07/2019</t>
  </si>
  <si>
    <t>7.2.1</t>
  </si>
  <si>
    <t>7.2.2</t>
  </si>
  <si>
    <t>7.2.3</t>
  </si>
  <si>
    <t>7.2.4</t>
  </si>
  <si>
    <t>7.2.5</t>
  </si>
  <si>
    <t>7.2.6</t>
  </si>
  <si>
    <t xml:space="preserve">Chapisco </t>
  </si>
  <si>
    <t>Reboco</t>
  </si>
  <si>
    <t>ED-50569</t>
  </si>
  <si>
    <t>CONTRAPISO DESEMPENADO COM ARGAMASSA, TRAÇO 1:3 (
CIMENTO E AREIA), ESP. 50MM</t>
  </si>
  <si>
    <t xml:space="preserve">ED-50563 </t>
  </si>
  <si>
    <t>PISO CIMENTADO COM ARGAMASSA, TRAÇO 1:3 (CIMENTO E
AREIA), COM ADITIVO IMPERMEABILIZANTE, ESP. 25MM,
ACABAMENTO DESEMPENADO E FELTRADO</t>
  </si>
  <si>
    <t>ED-24063</t>
  </si>
  <si>
    <t>EXECUÇÃO DE PAVIMENTO INTERTRAVADO EM BLOCO
SEXTAVADO, ESPESSURA 6CM, FCK 35MPA, INCLUINDO
FORNECIMENTO E TRANSPORTE DE TODOS OS MATERIAIS E
COLCHÃO DE ASSENTAMENTO COM ESPESSURA 6CM</t>
  </si>
  <si>
    <t>10.1</t>
  </si>
  <si>
    <t>10.2</t>
  </si>
  <si>
    <t>10.4</t>
  </si>
  <si>
    <t>Secretária de educação</t>
  </si>
  <si>
    <t>11.12</t>
  </si>
  <si>
    <t>11.13</t>
  </si>
  <si>
    <t>11.14</t>
  </si>
  <si>
    <t>11.15</t>
  </si>
  <si>
    <t>11.16</t>
  </si>
  <si>
    <t>11.17</t>
  </si>
  <si>
    <t>10.3</t>
  </si>
  <si>
    <t>10.5</t>
  </si>
  <si>
    <t>ED-50617</t>
  </si>
  <si>
    <t>LIMPEZA E POLIMENTO DE PISO GRANILITE/MARMORITE,
EXCLUSIVE RESINA</t>
  </si>
  <si>
    <t>ED-50611</t>
  </si>
  <si>
    <t>PISO EM GRANILITE/MARMORITE, ESP. 8MM, ACABAMENTO
POLIDO, COR CINZA, MODULAÇÃO DE 1X1M, INCLUSIVE JUNTA
PLÁSTICA, RESINA E POLIMENTO MECANIZADO</t>
  </si>
  <si>
    <t>INSTALAÇÕES ELÉTRICAS - 127V</t>
  </si>
  <si>
    <t>Disjuntos monoporlar termomagnético 10A</t>
  </si>
  <si>
    <t>Disjuntos monoporlar termomagnético 20A</t>
  </si>
  <si>
    <t>Disjuntos bipolar termomagnético 25A</t>
  </si>
  <si>
    <t>Disjuntos bipolar termomagnético 20A</t>
  </si>
  <si>
    <t>Disjuntos bipolar termomagnético 32A</t>
  </si>
  <si>
    <t>Disjuntos bipolar termomagnético 40A</t>
  </si>
  <si>
    <t>Disjuntos tripolar termomagnético 32A</t>
  </si>
  <si>
    <t>Disjuntos tripolar termomagnético 50A</t>
  </si>
  <si>
    <t>Eletroduto PVC flexível corrugado reforçado, Ø25mm (DN 3/4"), inclusive curvas</t>
  </si>
  <si>
    <t>Eletroduto PVC flexível corrugado reforçado, Ø32mm (DN 1"), inclusive curvas</t>
  </si>
  <si>
    <t>#2,5 mm²</t>
  </si>
  <si>
    <t>#4 mm²</t>
  </si>
  <si>
    <t>#6 mm²</t>
  </si>
  <si>
    <t>#10 mm²</t>
  </si>
  <si>
    <t>#25 mm²</t>
  </si>
  <si>
    <t>Projetor com lâmpada de vapor metálico 150W</t>
  </si>
  <si>
    <t>Tomada universal, circular, 2P+T, 15A/250v, cor preta, completa</t>
  </si>
  <si>
    <t>Tomada universal, circular, 3P, 20A/250v, cor preta, completa</t>
  </si>
  <si>
    <t>Interruptor simples 10 A, completa</t>
  </si>
  <si>
    <t>ED-49496</t>
  </si>
  <si>
    <t xml:space="preserve">INSTALAÇÃO HIDRÁULICA </t>
  </si>
  <si>
    <t>Tubo PVC soldável Ø 25 mm, inclusive conexões</t>
  </si>
  <si>
    <t>Tubo PVC soldável Ø 32 mm, inclusive conexões</t>
  </si>
  <si>
    <t>Tubo PVC soldável Ø 40 mm, inclusive conexões</t>
  </si>
  <si>
    <t>Válvula de descarga: Base Hydra Max, código 4550.404 e acabamento Hydra Max, código 4900.C.MAX 1 ½”, acabamento cromado, DECA ou equivalente</t>
  </si>
  <si>
    <t>Tubo de descarga VDE, série normal, diâmetro 38 mm</t>
  </si>
  <si>
    <t>Tubo de PVC Série Normal 100mm, fornec. e instalação, inclusive conexões</t>
  </si>
  <si>
    <t>Tubo de PVC Série Normal 40mm, fornec. e instalação, inclusive conexões</t>
  </si>
  <si>
    <t>Tubo de PVC Série Normal 50mm , fornec. e instalação, inclusive conexões</t>
  </si>
  <si>
    <t>Assento plástico Izy, Código AP.01, DECA</t>
  </si>
  <si>
    <t>Ducha Higiênica com registro e derivação Izy, código 1984.C37. ACT.CR, DECA, ou equivalente</t>
  </si>
  <si>
    <t>un.</t>
  </si>
  <si>
    <t>Torneira para lavatório de mesa bica baixa Izy, código 1193.C37, Deca ou equivalente</t>
  </si>
  <si>
    <t>Torneira de parede de uso geral com bico para mangueira Izy, código 1153.C37, DECA, ou equivalente</t>
  </si>
  <si>
    <t>Torneira para cozinha de mesa bica móvel Izy, código 1167.C37, DECA, ou equivalente</t>
  </si>
  <si>
    <t>ED-50334</t>
  </si>
  <si>
    <t>SETOPI</t>
  </si>
  <si>
    <t>ED-50034</t>
  </si>
  <si>
    <t xml:space="preserve">ED-50029 </t>
  </si>
  <si>
    <t>ED-50036</t>
  </si>
  <si>
    <t>ED-50316</t>
  </si>
  <si>
    <t>SECRETARIA  DE EDUCAÇÃO</t>
  </si>
  <si>
    <t>CRONOGRAMA FÍSICO-FINANCEIRO</t>
  </si>
  <si>
    <t>SECRETARIA DE EDUCAÇÃO</t>
  </si>
  <si>
    <t>VALOR DO CONVÊNIO:</t>
  </si>
  <si>
    <t>LOCAL: Rua Ceará/n -Bairro Flores</t>
  </si>
  <si>
    <t>PRAZO DA OBRA: 2 MÊS</t>
  </si>
  <si>
    <t>ETAPAS/DESCRIÇÃO</t>
  </si>
  <si>
    <t>FÍSICO/ FINANCEIRO</t>
  </si>
  <si>
    <t>TOTAL  ETAPAS</t>
  </si>
  <si>
    <t>MÊS 1</t>
  </si>
  <si>
    <t>MÊS 2</t>
  </si>
  <si>
    <t>1.0</t>
  </si>
  <si>
    <t>Físico %</t>
  </si>
  <si>
    <t>Financeiro</t>
  </si>
  <si>
    <t>SUPERESTRUTURA</t>
  </si>
  <si>
    <t>TOTAL</t>
  </si>
  <si>
    <t>Observações: Os Serviços não conteplados em planilhas serão passivo de aditivo.</t>
  </si>
  <si>
    <t>108.066/D</t>
  </si>
  <si>
    <t>SÉRGIO RENATO SILVA DE SÁ</t>
  </si>
  <si>
    <t>CREA</t>
  </si>
  <si>
    <t>8.7</t>
  </si>
  <si>
    <t>8.8</t>
  </si>
  <si>
    <t>8.9</t>
  </si>
  <si>
    <t>8.10</t>
  </si>
  <si>
    <t>9.1</t>
  </si>
  <si>
    <t>9.2</t>
  </si>
  <si>
    <t>9.3</t>
  </si>
  <si>
    <t>9.4</t>
  </si>
  <si>
    <t>9.5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</si>
  <si>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</si>
  <si>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</si>
  <si>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</si>
  <si>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</si>
  <si>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</si>
  <si>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</si>
  <si>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</si>
  <si>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</si>
  <si>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</si>
  <si>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</si>
  <si>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</si>
  <si>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</si>
  <si>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</si>
  <si>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</si>
  <si>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</si>
  <si>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11.1</t>
  </si>
  <si>
    <t>11.18</t>
  </si>
  <si>
    <t>11.19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</si>
  <si>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</si>
  <si>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</si>
  <si>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</si>
  <si>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</si>
  <si>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</si>
  <si>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</si>
  <si>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</si>
  <si>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</si>
  <si>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</si>
  <si>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</si>
  <si>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</si>
  <si>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</si>
  <si>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</si>
  <si>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13.1</t>
  </si>
  <si>
    <t>2.0</t>
  </si>
  <si>
    <t>3.0</t>
  </si>
  <si>
    <t>4.0</t>
  </si>
  <si>
    <t>5.0</t>
  </si>
  <si>
    <t>6.0</t>
  </si>
  <si>
    <t>7.0</t>
  </si>
  <si>
    <t>8.0</t>
  </si>
  <si>
    <t>9.0</t>
  </si>
  <si>
    <t>11.0</t>
  </si>
  <si>
    <t>12.0</t>
  </si>
  <si>
    <t>13.0</t>
  </si>
  <si>
    <t>10.0</t>
  </si>
  <si>
    <t>DATA:03/11/2022</t>
  </si>
  <si>
    <t>ÁREA DE INTERVENÇÃO</t>
  </si>
  <si>
    <t>ENTRADA PINCIPAL</t>
  </si>
  <si>
    <t>CASTELO DÁGUA</t>
  </si>
  <si>
    <t>GUARITA  E COBERTURA DO PLAYGRAUD</t>
  </si>
  <si>
    <t>GUARITA</t>
  </si>
  <si>
    <t>SALA</t>
  </si>
  <si>
    <t>DEPOSITO</t>
  </si>
  <si>
    <t>BOX</t>
  </si>
  <si>
    <t>COBERTURA GERLA E GUARITA</t>
  </si>
  <si>
    <t>COBERTURA PLAYGRAUD</t>
  </si>
  <si>
    <t>FACHADAS EXTERNAS</t>
  </si>
  <si>
    <t>GERAL</t>
  </si>
  <si>
    <t>CASINHA DE BONECA DEMOLIDA</t>
  </si>
  <si>
    <t>ANFITEATRO</t>
  </si>
  <si>
    <t>PORTAS</t>
  </si>
  <si>
    <t xml:space="preserve">PAREDES INTERNAS E EXTERNAS </t>
  </si>
  <si>
    <t>JANELAS</t>
  </si>
  <si>
    <t xml:space="preserve">PORTAS </t>
  </si>
  <si>
    <t>LAJE</t>
  </si>
  <si>
    <t>RODAMEIOS</t>
  </si>
  <si>
    <t>MURO</t>
  </si>
  <si>
    <t>GRADEL DE MURO</t>
  </si>
  <si>
    <t>ADMINISTRATIVO</t>
  </si>
  <si>
    <t xml:space="preserve">MEMORIAL DE CÁLCULO </t>
  </si>
  <si>
    <t>Secretaria de Educação</t>
  </si>
  <si>
    <t>Data: 03/11/2022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</si>
</sst>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 &quot;#,##0.00"/>
  </numFmts>
  <fonts count="3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b/>
      <i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26"/>
      <name val="Arial"/>
      <family val="2"/>
    </font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 applyNumberFormat="0" applyBorder="0" applyProtection="0"/>
    <xf numFmtId="0" fontId="8" fillId="0" borderId="0" applyNumberFormat="0" applyBorder="0" applyProtection="0"/>
    <xf numFmtId="165" fontId="8" fillId="0" borderId="0" applyBorder="0" applyProtection="0"/>
    <xf numFmtId="165" fontId="8" fillId="0" borderId="0" applyBorder="0" applyProtection="0"/>
    <xf numFmtId="0" fontId="9" fillId="0" borderId="0" applyNumberFormat="0" applyBorder="0" applyProtection="0"/>
    <xf numFmtId="0" fontId="8" fillId="0" borderId="0" applyNumberFormat="0" applyBorder="0" applyProtection="0"/>
    <xf numFmtId="166" fontId="9" fillId="0" borderId="0" applyBorder="0" applyProtection="0"/>
    <xf numFmtId="0" fontId="10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 textRotation="90"/>
    </xf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Border="0" applyProtection="0"/>
    <xf numFmtId="167" fontId="11" fillId="0" borderId="0" applyBorder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8" fillId="0" borderId="0" applyBorder="0" applyProtection="0"/>
    <xf numFmtId="0" fontId="3" fillId="0" borderId="0"/>
    <xf numFmtId="0" fontId="3" fillId="0" borderId="0"/>
    <xf numFmtId="0" fontId="3" fillId="0" borderId="0"/>
    <xf numFmtId="0" fontId="13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  <xf numFmtId="164" fontId="5" fillId="0" borderId="0" applyFont="0" applyFill="0" applyBorder="0" applyAlignment="0" applyProtection="0"/>
    <xf numFmtId="0" fontId="1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/>
    <xf numFmtId="0" fontId="3" fillId="0" borderId="0"/>
    <xf numFmtId="0" fontId="24" fillId="0" borderId="0"/>
    <xf numFmtId="164" fontId="3" fillId="0" borderId="0" applyFont="0" applyFill="0" applyBorder="0" applyAlignment="0" applyProtection="0"/>
  </cellStyleXfs>
  <cellXfs count="239">
    <xf numFmtId="0" fontId="0" fillId="0" borderId="0" xfId="0"/>
    <xf numFmtId="0" fontId="3" fillId="0" borderId="0" xfId="10" applyFont="1" applyFill="1" applyAlignment="1">
      <alignment vertical="center"/>
    </xf>
    <xf numFmtId="0" fontId="4" fillId="0" borderId="0" xfId="10" applyFont="1" applyFill="1" applyBorder="1" applyAlignment="1">
      <alignment horizontal="center"/>
    </xf>
    <xf numFmtId="0" fontId="3" fillId="0" borderId="0" xfId="10" applyFont="1" applyFill="1" applyBorder="1" applyAlignment="1">
      <alignment horizontal="left" vertical="center" wrapText="1"/>
    </xf>
    <xf numFmtId="0" fontId="3" fillId="0" borderId="0" xfId="10" applyFont="1" applyFill="1" applyBorder="1" applyAlignment="1">
      <alignment vertical="center" wrapText="1"/>
    </xf>
    <xf numFmtId="0" fontId="4" fillId="0" borderId="0" xfId="10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vertical="center"/>
    </xf>
    <xf numFmtId="0" fontId="3" fillId="0" borderId="0" xfId="10" applyFont="1" applyFill="1" applyAlignment="1">
      <alignment horizontal="center" vertical="center"/>
    </xf>
    <xf numFmtId="0" fontId="3" fillId="0" borderId="0" xfId="10" applyFont="1" applyFill="1" applyAlignment="1">
      <alignment horizontal="center"/>
    </xf>
    <xf numFmtId="0" fontId="3" fillId="0" borderId="0" xfId="10" applyFont="1" applyFill="1" applyAlignment="1">
      <alignment horizontal="left" vertical="center"/>
    </xf>
    <xf numFmtId="0" fontId="4" fillId="0" borderId="1" xfId="10" applyFont="1" applyFill="1" applyBorder="1" applyAlignment="1">
      <alignment horizontal="center" vertical="center"/>
    </xf>
    <xf numFmtId="0" fontId="4" fillId="0" borderId="1" xfId="10" applyFont="1" applyFill="1" applyBorder="1" applyAlignment="1">
      <alignment vertical="center"/>
    </xf>
    <xf numFmtId="0" fontId="3" fillId="0" borderId="1" xfId="10" applyFont="1" applyFill="1" applyBorder="1" applyAlignment="1">
      <alignment vertical="center"/>
    </xf>
    <xf numFmtId="0" fontId="3" fillId="0" borderId="1" xfId="10" applyFont="1" applyFill="1" applyBorder="1" applyAlignment="1">
      <alignment horizontal="center" vertical="center"/>
    </xf>
    <xf numFmtId="4" fontId="3" fillId="0" borderId="1" xfId="10" applyNumberFormat="1" applyFont="1" applyFill="1" applyBorder="1" applyAlignment="1">
      <alignment vertical="center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left" vertical="center"/>
    </xf>
    <xf numFmtId="0" fontId="4" fillId="0" borderId="1" xfId="10" applyFont="1" applyFill="1" applyBorder="1" applyAlignment="1">
      <alignment vertical="center" wrapText="1"/>
    </xf>
    <xf numFmtId="4" fontId="4" fillId="0" borderId="1" xfId="10" applyNumberFormat="1" applyFont="1" applyFill="1" applyBorder="1" applyAlignment="1">
      <alignment vertical="center" wrapText="1"/>
    </xf>
    <xf numFmtId="0" fontId="3" fillId="0" borderId="0" xfId="10" applyFont="1" applyAlignment="1">
      <alignment vertical="center"/>
    </xf>
    <xf numFmtId="0" fontId="4" fillId="0" borderId="1" xfId="10" applyFont="1" applyFill="1" applyBorder="1" applyAlignment="1">
      <alignment horizontal="left" vertical="center" wrapText="1"/>
    </xf>
    <xf numFmtId="0" fontId="4" fillId="2" borderId="1" xfId="10" applyFont="1" applyFill="1" applyBorder="1" applyAlignment="1">
      <alignment horizontal="center"/>
    </xf>
    <xf numFmtId="0" fontId="4" fillId="2" borderId="1" xfId="10" applyFont="1" applyFill="1" applyBorder="1" applyAlignment="1">
      <alignment vertical="center"/>
    </xf>
    <xf numFmtId="4" fontId="4" fillId="2" borderId="1" xfId="10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vertical="center" wrapText="1"/>
    </xf>
    <xf numFmtId="49" fontId="3" fillId="0" borderId="1" xfId="10" applyNumberFormat="1" applyFont="1" applyFill="1" applyBorder="1" applyAlignment="1">
      <alignment vertical="center" wrapText="1"/>
    </xf>
    <xf numFmtId="164" fontId="3" fillId="0" borderId="0" xfId="10" applyNumberFormat="1" applyFont="1" applyFill="1" applyAlignment="1">
      <alignment vertical="center"/>
    </xf>
    <xf numFmtId="0" fontId="4" fillId="0" borderId="0" xfId="10" applyFont="1" applyFill="1" applyBorder="1" applyAlignment="1">
      <alignment vertical="center"/>
    </xf>
    <xf numFmtId="0" fontId="3" fillId="0" borderId="0" xfId="10" applyFont="1" applyFill="1" applyBorder="1" applyAlignment="1">
      <alignment horizontal="center"/>
    </xf>
    <xf numFmtId="0" fontId="3" fillId="0" borderId="0" xfId="10" applyFont="1" applyFill="1" applyBorder="1" applyAlignment="1">
      <alignment horizontal="left" vertical="center"/>
    </xf>
    <xf numFmtId="0" fontId="3" fillId="4" borderId="1" xfId="10" applyFont="1" applyFill="1" applyBorder="1" applyAlignment="1">
      <alignment vertical="center"/>
    </xf>
    <xf numFmtId="0" fontId="3" fillId="4" borderId="0" xfId="10" applyFont="1" applyFill="1" applyAlignment="1">
      <alignment vertical="center"/>
    </xf>
    <xf numFmtId="0" fontId="4" fillId="0" borderId="1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vertical="center" wrapText="1"/>
    </xf>
    <xf numFmtId="0" fontId="12" fillId="0" borderId="0" xfId="10" applyFont="1" applyFill="1" applyAlignment="1">
      <alignment horizontal="left" vertical="center"/>
    </xf>
    <xf numFmtId="0" fontId="3" fillId="5" borderId="0" xfId="10" applyFont="1" applyFill="1" applyBorder="1" applyAlignment="1">
      <alignment horizontal="center" vertical="center" wrapText="1"/>
    </xf>
    <xf numFmtId="0" fontId="4" fillId="2" borderId="1" xfId="10" applyFont="1" applyFill="1" applyBorder="1" applyAlignment="1">
      <alignment horizontal="center" vertical="center"/>
    </xf>
    <xf numFmtId="165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49" fontId="4" fillId="3" borderId="2" xfId="10" applyNumberFormat="1" applyFont="1" applyFill="1" applyBorder="1" applyAlignment="1">
      <alignment horizontal="center" vertical="center"/>
    </xf>
    <xf numFmtId="4" fontId="4" fillId="3" borderId="3" xfId="10" applyNumberFormat="1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left" vertical="center"/>
    </xf>
    <xf numFmtId="164" fontId="3" fillId="0" borderId="0" xfId="26" applyFont="1" applyFill="1" applyAlignment="1">
      <alignment vertical="center"/>
    </xf>
    <xf numFmtId="164" fontId="3" fillId="0" borderId="0" xfId="26" applyFont="1" applyFill="1" applyAlignment="1">
      <alignment horizontal="center" vertical="center"/>
    </xf>
    <xf numFmtId="164" fontId="3" fillId="0" borderId="0" xfId="26" applyFont="1" applyFill="1" applyBorder="1" applyAlignment="1">
      <alignment vertical="center"/>
    </xf>
    <xf numFmtId="164" fontId="3" fillId="0" borderId="0" xfId="26" applyFont="1" applyFill="1" applyBorder="1" applyAlignment="1">
      <alignment horizontal="center" vertical="center"/>
    </xf>
    <xf numFmtId="164" fontId="4" fillId="0" borderId="1" xfId="26" applyFont="1" applyFill="1" applyBorder="1" applyAlignment="1">
      <alignment vertical="center" wrapText="1"/>
    </xf>
    <xf numFmtId="164" fontId="3" fillId="0" borderId="1" xfId="26" applyFont="1" applyFill="1" applyBorder="1" applyAlignment="1">
      <alignment vertical="center"/>
    </xf>
    <xf numFmtId="164" fontId="3" fillId="0" borderId="1" xfId="26" applyFont="1" applyFill="1" applyBorder="1" applyAlignment="1">
      <alignment horizontal="right" vertical="center" wrapText="1"/>
    </xf>
    <xf numFmtId="164" fontId="4" fillId="2" borderId="1" xfId="26" applyFont="1" applyFill="1" applyBorder="1" applyAlignment="1">
      <alignment vertical="center"/>
    </xf>
    <xf numFmtId="164" fontId="3" fillId="0" borderId="1" xfId="26" applyFont="1" applyFill="1" applyBorder="1" applyAlignment="1">
      <alignment horizontal="center" vertical="center"/>
    </xf>
    <xf numFmtId="164" fontId="4" fillId="3" borderId="1" xfId="26" applyFont="1" applyFill="1" applyBorder="1" applyAlignment="1">
      <alignment vertical="center"/>
    </xf>
    <xf numFmtId="164" fontId="7" fillId="0" borderId="1" xfId="26" applyFont="1" applyFill="1" applyBorder="1" applyAlignment="1">
      <alignment vertical="center" wrapText="1"/>
    </xf>
    <xf numFmtId="164" fontId="3" fillId="2" borderId="1" xfId="26" applyFont="1" applyFill="1" applyBorder="1" applyAlignment="1">
      <alignment vertical="center"/>
    </xf>
    <xf numFmtId="164" fontId="3" fillId="0" borderId="0" xfId="26" applyFont="1" applyFill="1" applyBorder="1" applyAlignment="1">
      <alignment vertical="center" wrapText="1"/>
    </xf>
    <xf numFmtId="164" fontId="3" fillId="0" borderId="0" xfId="26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left" vertical="center"/>
    </xf>
    <xf numFmtId="164" fontId="4" fillId="3" borderId="16" xfId="26" applyFont="1" applyFill="1" applyBorder="1" applyAlignment="1">
      <alignment horizontal="center" vertical="center"/>
    </xf>
    <xf numFmtId="4" fontId="4" fillId="3" borderId="17" xfId="10" applyNumberFormat="1" applyFont="1" applyFill="1" applyBorder="1" applyAlignment="1">
      <alignment horizontal="center" vertical="center"/>
    </xf>
    <xf numFmtId="49" fontId="4" fillId="3" borderId="17" xfId="10" applyNumberFormat="1" applyFont="1" applyFill="1" applyBorder="1" applyAlignment="1">
      <alignment horizontal="center" vertical="center"/>
    </xf>
    <xf numFmtId="0" fontId="4" fillId="2" borderId="15" xfId="10" applyFont="1" applyFill="1" applyBorder="1" applyAlignment="1">
      <alignment horizontal="center" vertical="center"/>
    </xf>
    <xf numFmtId="49" fontId="4" fillId="3" borderId="18" xfId="10" applyNumberFormat="1" applyFont="1" applyFill="1" applyBorder="1" applyAlignment="1">
      <alignment horizontal="center" vertical="center"/>
    </xf>
    <xf numFmtId="164" fontId="4" fillId="0" borderId="0" xfId="26" applyFont="1" applyFill="1" applyBorder="1" applyAlignment="1">
      <alignment horizontal="center" vertical="center"/>
    </xf>
    <xf numFmtId="164" fontId="4" fillId="0" borderId="0" xfId="26" applyFont="1" applyFill="1" applyBorder="1" applyAlignment="1">
      <alignment vertical="center"/>
    </xf>
    <xf numFmtId="4" fontId="4" fillId="0" borderId="0" xfId="10" applyNumberFormat="1" applyFont="1" applyFill="1" applyBorder="1" applyAlignment="1">
      <alignment vertical="center"/>
    </xf>
    <xf numFmtId="0" fontId="4" fillId="0" borderId="1" xfId="10" applyFont="1" applyFill="1" applyBorder="1" applyAlignment="1">
      <alignment horizontal="left" vertical="center"/>
    </xf>
    <xf numFmtId="164" fontId="4" fillId="0" borderId="1" xfId="26" applyFont="1" applyFill="1" applyBorder="1" applyAlignment="1">
      <alignment horizontal="center" vertical="center"/>
    </xf>
    <xf numFmtId="164" fontId="4" fillId="0" borderId="1" xfId="26" applyFont="1" applyFill="1" applyBorder="1" applyAlignment="1">
      <alignment vertical="center"/>
    </xf>
    <xf numFmtId="43" fontId="4" fillId="0" borderId="1" xfId="10" applyNumberFormat="1" applyFont="1" applyFill="1" applyBorder="1" applyAlignment="1">
      <alignment vertical="center"/>
    </xf>
    <xf numFmtId="0" fontId="3" fillId="2" borderId="1" xfId="10" applyFont="1" applyFill="1" applyBorder="1" applyAlignment="1">
      <alignment vertical="center"/>
    </xf>
    <xf numFmtId="164" fontId="3" fillId="0" borderId="1" xfId="14" applyFont="1" applyFill="1" applyBorder="1" applyAlignment="1">
      <alignment horizontal="right" vertical="center"/>
    </xf>
    <xf numFmtId="164" fontId="3" fillId="0" borderId="1" xfId="14" applyFont="1" applyFill="1" applyBorder="1" applyAlignment="1">
      <alignment horizontal="right" vertical="center" wrapText="1"/>
    </xf>
    <xf numFmtId="4" fontId="4" fillId="3" borderId="18" xfId="10" applyNumberFormat="1" applyFont="1" applyFill="1" applyBorder="1" applyAlignment="1">
      <alignment horizontal="center" vertical="center"/>
    </xf>
    <xf numFmtId="164" fontId="3" fillId="4" borderId="1" xfId="14" applyFont="1" applyFill="1" applyBorder="1" applyAlignment="1">
      <alignment vertical="center"/>
    </xf>
    <xf numFmtId="0" fontId="3" fillId="3" borderId="1" xfId="1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vertical="center"/>
    </xf>
    <xf numFmtId="4" fontId="20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22" fillId="0" borderId="1" xfId="0" applyFont="1" applyBorder="1" applyAlignment="1">
      <alignment vertical="center" wrapText="1"/>
    </xf>
    <xf numFmtId="0" fontId="3" fillId="0" borderId="0" xfId="10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left" vertical="center"/>
    </xf>
    <xf numFmtId="0" fontId="3" fillId="4" borderId="1" xfId="10" applyFill="1" applyBorder="1" applyAlignment="1">
      <alignment horizontal="center" vertical="center" wrapText="1"/>
    </xf>
    <xf numFmtId="0" fontId="3" fillId="4" borderId="1" xfId="10" applyFill="1" applyBorder="1" applyAlignment="1">
      <alignment horizontal="left" vertical="center" wrapText="1"/>
    </xf>
    <xf numFmtId="0" fontId="3" fillId="4" borderId="1" xfId="10" applyFill="1" applyBorder="1" applyAlignment="1">
      <alignment horizontal="center" vertical="center"/>
    </xf>
    <xf numFmtId="164" fontId="3" fillId="0" borderId="1" xfId="14" applyFont="1" applyFill="1" applyBorder="1" applyAlignment="1">
      <alignment horizontal="center" vertical="center" wrapText="1"/>
    </xf>
    <xf numFmtId="4" fontId="3" fillId="4" borderId="1" xfId="10" applyNumberFormat="1" applyFill="1" applyBorder="1" applyAlignment="1">
      <alignment vertical="center"/>
    </xf>
    <xf numFmtId="0" fontId="3" fillId="0" borderId="1" xfId="10" applyBorder="1" applyAlignment="1">
      <alignment horizontal="center" vertical="center" wrapText="1"/>
    </xf>
    <xf numFmtId="0" fontId="3" fillId="0" borderId="1" xfId="10" applyBorder="1" applyAlignment="1">
      <alignment horizontal="left" vertical="center" wrapText="1"/>
    </xf>
    <xf numFmtId="164" fontId="3" fillId="4" borderId="1" xfId="26" applyFont="1" applyFill="1" applyBorder="1" applyAlignment="1">
      <alignment horizontal="center" vertical="center" wrapText="1"/>
    </xf>
    <xf numFmtId="164" fontId="3" fillId="0" borderId="1" xfId="15" applyFont="1" applyFill="1" applyBorder="1" applyAlignment="1">
      <alignment horizontal="center" vertical="center" wrapText="1"/>
    </xf>
    <xf numFmtId="164" fontId="3" fillId="4" borderId="1" xfId="15" applyFont="1" applyFill="1" applyBorder="1" applyAlignment="1">
      <alignment horizontal="center" vertical="center" wrapText="1"/>
    </xf>
    <xf numFmtId="0" fontId="3" fillId="0" borderId="0" xfId="10" applyAlignment="1">
      <alignment vertical="center"/>
    </xf>
    <xf numFmtId="0" fontId="3" fillId="0" borderId="1" xfId="10" applyBorder="1" applyAlignment="1">
      <alignment vertical="center" wrapText="1"/>
    </xf>
    <xf numFmtId="0" fontId="3" fillId="0" borderId="1" xfId="10" applyBorder="1" applyAlignment="1">
      <alignment horizontal="center" vertical="center"/>
    </xf>
    <xf numFmtId="0" fontId="3" fillId="0" borderId="1" xfId="10" applyBorder="1" applyAlignment="1">
      <alignment vertical="center"/>
    </xf>
    <xf numFmtId="0" fontId="3" fillId="0" borderId="1" xfId="27" applyFont="1" applyBorder="1" applyAlignment="1">
      <alignment horizontal="center" vertical="center" wrapText="1"/>
    </xf>
    <xf numFmtId="49" fontId="3" fillId="0" borderId="1" xfId="27" applyNumberFormat="1" applyFont="1" applyBorder="1" applyAlignment="1">
      <alignment horizontal="center" vertical="center" wrapText="1"/>
    </xf>
    <xf numFmtId="0" fontId="24" fillId="6" borderId="0" xfId="41" applyFill="1"/>
    <xf numFmtId="0" fontId="24" fillId="6" borderId="0" xfId="41" applyFill="1" applyAlignment="1">
      <alignment wrapText="1"/>
    </xf>
    <xf numFmtId="0" fontId="4" fillId="6" borderId="20" xfId="41" applyFont="1" applyFill="1" applyBorder="1" applyAlignment="1">
      <alignment vertical="center"/>
    </xf>
    <xf numFmtId="0" fontId="4" fillId="6" borderId="25" xfId="41" applyFont="1" applyFill="1" applyBorder="1" applyAlignment="1">
      <alignment horizontal="center" vertical="center"/>
    </xf>
    <xf numFmtId="0" fontId="4" fillId="6" borderId="26" xfId="41" applyFont="1" applyFill="1" applyBorder="1" applyAlignment="1">
      <alignment horizontal="center" vertical="center"/>
    </xf>
    <xf numFmtId="0" fontId="4" fillId="6" borderId="26" xfId="41" applyFont="1" applyFill="1" applyBorder="1" applyAlignment="1">
      <alignment horizontal="center" vertical="center" wrapText="1"/>
    </xf>
    <xf numFmtId="49" fontId="27" fillId="6" borderId="28" xfId="41" applyNumberFormat="1" applyFont="1" applyFill="1" applyBorder="1" applyAlignment="1">
      <alignment horizontal="center" vertical="top" wrapText="1"/>
    </xf>
    <xf numFmtId="10" fontId="27" fillId="6" borderId="28" xfId="41" applyNumberFormat="1" applyFont="1" applyFill="1" applyBorder="1" applyAlignment="1">
      <alignment vertical="top" wrapText="1"/>
    </xf>
    <xf numFmtId="10" fontId="19" fillId="6" borderId="28" xfId="42" applyNumberFormat="1" applyFont="1" applyFill="1" applyBorder="1" applyAlignment="1">
      <alignment vertical="top" wrapText="1"/>
    </xf>
    <xf numFmtId="10" fontId="19" fillId="6" borderId="28" xfId="41" applyNumberFormat="1" applyFont="1" applyFill="1" applyBorder="1" applyAlignment="1">
      <alignment vertical="top" wrapText="1"/>
    </xf>
    <xf numFmtId="49" fontId="27" fillId="6" borderId="30" xfId="41" applyNumberFormat="1" applyFont="1" applyFill="1" applyBorder="1" applyAlignment="1">
      <alignment horizontal="center" vertical="top" wrapText="1"/>
    </xf>
    <xf numFmtId="4" fontId="27" fillId="6" borderId="30" xfId="41" applyNumberFormat="1" applyFont="1" applyFill="1" applyBorder="1" applyAlignment="1">
      <alignment vertical="top" wrapText="1"/>
    </xf>
    <xf numFmtId="4" fontId="24" fillId="6" borderId="0" xfId="41" applyNumberFormat="1" applyFill="1"/>
    <xf numFmtId="49" fontId="28" fillId="6" borderId="34" xfId="41" applyNumberFormat="1" applyFont="1" applyFill="1" applyBorder="1" applyAlignment="1">
      <alignment horizontal="center" vertical="top" wrapText="1"/>
    </xf>
    <xf numFmtId="10" fontId="28" fillId="6" borderId="34" xfId="41" applyNumberFormat="1" applyFont="1" applyFill="1" applyBorder="1" applyAlignment="1">
      <alignment vertical="top" wrapText="1"/>
    </xf>
    <xf numFmtId="10" fontId="24" fillId="6" borderId="0" xfId="41" applyNumberFormat="1" applyFill="1"/>
    <xf numFmtId="49" fontId="28" fillId="6" borderId="36" xfId="41" applyNumberFormat="1" applyFont="1" applyFill="1" applyBorder="1" applyAlignment="1">
      <alignment horizontal="center" vertical="top" wrapText="1"/>
    </xf>
    <xf numFmtId="168" fontId="28" fillId="6" borderId="36" xfId="41" applyNumberFormat="1" applyFont="1" applyFill="1" applyBorder="1" applyAlignment="1">
      <alignment vertical="top" wrapText="1"/>
    </xf>
    <xf numFmtId="168" fontId="24" fillId="6" borderId="0" xfId="41" applyNumberFormat="1" applyFill="1"/>
    <xf numFmtId="0" fontId="24" fillId="6" borderId="0" xfId="41" applyFill="1" applyAlignment="1">
      <alignment vertical="center"/>
    </xf>
    <xf numFmtId="0" fontId="24" fillId="6" borderId="0" xfId="41" applyFill="1" applyAlignment="1">
      <alignment vertical="center" wrapText="1"/>
    </xf>
    <xf numFmtId="0" fontId="4" fillId="6" borderId="4" xfId="41" applyFont="1" applyFill="1" applyBorder="1" applyAlignment="1">
      <alignment wrapText="1"/>
    </xf>
    <xf numFmtId="0" fontId="4" fillId="6" borderId="5" xfId="41" applyFont="1" applyFill="1" applyBorder="1" applyAlignment="1">
      <alignment wrapText="1"/>
    </xf>
    <xf numFmtId="0" fontId="4" fillId="6" borderId="6" xfId="41" applyFont="1" applyFill="1" applyBorder="1" applyAlignment="1">
      <alignment wrapText="1"/>
    </xf>
    <xf numFmtId="0" fontId="4" fillId="6" borderId="7" xfId="41" applyFont="1" applyFill="1" applyBorder="1" applyAlignment="1">
      <alignment wrapText="1"/>
    </xf>
    <xf numFmtId="0" fontId="24" fillId="0" borderId="20" xfId="41" applyBorder="1" applyAlignment="1">
      <alignment vertical="center"/>
    </xf>
    <xf numFmtId="0" fontId="4" fillId="6" borderId="0" xfId="41" applyFont="1" applyFill="1" applyAlignment="1">
      <alignment wrapText="1"/>
    </xf>
    <xf numFmtId="0" fontId="24" fillId="0" borderId="8" xfId="41" applyBorder="1" applyAlignment="1">
      <alignment vertical="center"/>
    </xf>
    <xf numFmtId="0" fontId="4" fillId="6" borderId="7" xfId="41" applyFont="1" applyFill="1" applyBorder="1"/>
    <xf numFmtId="0" fontId="21" fillId="0" borderId="8" xfId="41" applyFont="1" applyBorder="1" applyAlignment="1">
      <alignment vertical="center"/>
    </xf>
    <xf numFmtId="0" fontId="3" fillId="6" borderId="7" xfId="41" applyFont="1" applyFill="1" applyBorder="1"/>
    <xf numFmtId="0" fontId="3" fillId="6" borderId="0" xfId="41" applyFont="1" applyFill="1"/>
    <xf numFmtId="0" fontId="24" fillId="6" borderId="8" xfId="41" applyFill="1" applyBorder="1"/>
    <xf numFmtId="0" fontId="30" fillId="6" borderId="7" xfId="41" applyFont="1" applyFill="1" applyBorder="1"/>
    <xf numFmtId="0" fontId="30" fillId="6" borderId="0" xfId="41" applyFont="1" applyFill="1" applyAlignment="1">
      <alignment wrapText="1"/>
    </xf>
    <xf numFmtId="0" fontId="4" fillId="6" borderId="0" xfId="41" applyFont="1" applyFill="1" applyAlignment="1">
      <alignment horizontal="right"/>
    </xf>
    <xf numFmtId="0" fontId="19" fillId="6" borderId="7" xfId="41" applyFont="1" applyFill="1" applyBorder="1"/>
    <xf numFmtId="0" fontId="19" fillId="6" borderId="0" xfId="41" applyFont="1" applyFill="1" applyAlignment="1">
      <alignment wrapText="1"/>
    </xf>
    <xf numFmtId="0" fontId="24" fillId="6" borderId="9" xfId="41" applyFill="1" applyBorder="1"/>
    <xf numFmtId="0" fontId="24" fillId="6" borderId="10" xfId="41" applyFill="1" applyBorder="1"/>
    <xf numFmtId="0" fontId="24" fillId="6" borderId="10" xfId="41" applyFill="1" applyBorder="1" applyAlignment="1">
      <alignment wrapText="1"/>
    </xf>
    <xf numFmtId="0" fontId="24" fillId="6" borderId="11" xfId="41" applyFill="1" applyBorder="1"/>
    <xf numFmtId="0" fontId="3" fillId="4" borderId="1" xfId="10" applyFont="1" applyFill="1" applyBorder="1" applyAlignment="1">
      <alignment horizontal="center" vertical="center" wrapText="1"/>
    </xf>
    <xf numFmtId="0" fontId="3" fillId="4" borderId="1" xfId="10" applyFont="1" applyFill="1" applyBorder="1" applyAlignment="1">
      <alignment horizontal="left" vertical="center" wrapText="1"/>
    </xf>
    <xf numFmtId="164" fontId="3" fillId="4" borderId="1" xfId="26" applyFont="1" applyFill="1" applyBorder="1" applyAlignment="1">
      <alignment horizontal="right" vertical="center" wrapText="1"/>
    </xf>
    <xf numFmtId="164" fontId="3" fillId="4" borderId="1" xfId="14" applyFont="1" applyFill="1" applyBorder="1" applyAlignment="1">
      <alignment horizontal="right" vertical="center"/>
    </xf>
    <xf numFmtId="4" fontId="3" fillId="4" borderId="1" xfId="10" applyNumberFormat="1" applyFont="1" applyFill="1" applyBorder="1" applyAlignment="1">
      <alignment vertical="center"/>
    </xf>
    <xf numFmtId="164" fontId="4" fillId="0" borderId="0" xfId="26" applyFont="1" applyFill="1" applyBorder="1" applyAlignment="1">
      <alignment vertical="center" wrapText="1"/>
    </xf>
    <xf numFmtId="0" fontId="4" fillId="0" borderId="1" xfId="10" applyFont="1" applyFill="1" applyBorder="1" applyAlignment="1">
      <alignment horizontal="right" vertical="center" wrapText="1"/>
    </xf>
    <xf numFmtId="0" fontId="23" fillId="0" borderId="5" xfId="10" applyFont="1" applyFill="1" applyBorder="1" applyAlignment="1">
      <alignment horizontal="center" vertical="center" wrapText="1"/>
    </xf>
    <xf numFmtId="49" fontId="4" fillId="2" borderId="1" xfId="10" applyNumberFormat="1" applyFont="1" applyFill="1" applyBorder="1" applyAlignment="1">
      <alignment horizontal="right" vertical="center"/>
    </xf>
    <xf numFmtId="0" fontId="14" fillId="0" borderId="4" xfId="10" applyFont="1" applyFill="1" applyBorder="1" applyAlignment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" fillId="0" borderId="7" xfId="10" applyFont="1" applyFill="1" applyBorder="1" applyAlignment="1">
      <alignment horizontal="center" vertical="center" wrapText="1"/>
    </xf>
    <xf numFmtId="0" fontId="3" fillId="0" borderId="0" xfId="10" applyFont="1" applyFill="1" applyBorder="1" applyAlignment="1">
      <alignment horizontal="center" vertical="center" wrapText="1"/>
    </xf>
    <xf numFmtId="0" fontId="3" fillId="0" borderId="8" xfId="10" applyFont="1" applyFill="1" applyBorder="1" applyAlignment="1">
      <alignment horizontal="center" vertical="center" wrapText="1"/>
    </xf>
    <xf numFmtId="0" fontId="3" fillId="0" borderId="9" xfId="10" applyFont="1" applyFill="1" applyBorder="1" applyAlignment="1">
      <alignment horizontal="center" vertical="center" wrapText="1"/>
    </xf>
    <xf numFmtId="0" fontId="3" fillId="0" borderId="10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164" fontId="4" fillId="0" borderId="0" xfId="26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left" vertical="center"/>
    </xf>
    <xf numFmtId="164" fontId="4" fillId="3" borderId="12" xfId="26" applyFont="1" applyFill="1" applyBorder="1" applyAlignment="1">
      <alignment horizontal="center" vertical="center"/>
    </xf>
    <xf numFmtId="164" fontId="4" fillId="3" borderId="13" xfId="26" applyFont="1" applyFill="1" applyBorder="1" applyAlignment="1">
      <alignment horizontal="center" vertical="center"/>
    </xf>
    <xf numFmtId="164" fontId="4" fillId="3" borderId="14" xfId="26" applyFont="1" applyFill="1" applyBorder="1" applyAlignment="1">
      <alignment horizontal="center" vertical="center"/>
    </xf>
    <xf numFmtId="0" fontId="4" fillId="6" borderId="31" xfId="41" applyFont="1" applyFill="1" applyBorder="1" applyAlignment="1">
      <alignment horizontal="center" vertical="center" wrapText="1"/>
    </xf>
    <xf numFmtId="0" fontId="4" fillId="6" borderId="32" xfId="41" applyFont="1" applyFill="1" applyBorder="1" applyAlignment="1">
      <alignment horizontal="center" vertical="center" wrapText="1"/>
    </xf>
    <xf numFmtId="0" fontId="4" fillId="6" borderId="33" xfId="41" applyFont="1" applyFill="1" applyBorder="1" applyAlignment="1">
      <alignment horizontal="center" vertical="center" wrapText="1"/>
    </xf>
    <xf numFmtId="0" fontId="4" fillId="6" borderId="9" xfId="41" applyFont="1" applyFill="1" applyBorder="1" applyAlignment="1">
      <alignment horizontal="center" vertical="center" wrapText="1"/>
    </xf>
    <xf numFmtId="0" fontId="4" fillId="6" borderId="10" xfId="41" applyFont="1" applyFill="1" applyBorder="1" applyAlignment="1">
      <alignment horizontal="center" vertical="center" wrapText="1"/>
    </xf>
    <xf numFmtId="0" fontId="4" fillId="6" borderId="35" xfId="41" applyFont="1" applyFill="1" applyBorder="1" applyAlignment="1">
      <alignment horizontal="center" vertical="center" wrapText="1"/>
    </xf>
    <xf numFmtId="0" fontId="29" fillId="7" borderId="4" xfId="41" applyFont="1" applyFill="1" applyBorder="1" applyAlignment="1">
      <alignment vertical="center" wrapText="1"/>
    </xf>
    <xf numFmtId="0" fontId="29" fillId="7" borderId="5" xfId="41" applyFont="1" applyFill="1" applyBorder="1" applyAlignment="1">
      <alignment vertical="center" wrapText="1"/>
    </xf>
    <xf numFmtId="0" fontId="29" fillId="7" borderId="7" xfId="41" applyFont="1" applyFill="1" applyBorder="1" applyAlignment="1">
      <alignment vertical="center" wrapText="1"/>
    </xf>
    <xf numFmtId="0" fontId="29" fillId="7" borderId="0" xfId="41" applyFont="1" applyFill="1" applyAlignment="1">
      <alignment vertical="center" wrapText="1"/>
    </xf>
    <xf numFmtId="0" fontId="29" fillId="7" borderId="9" xfId="41" applyFont="1" applyFill="1" applyBorder="1" applyAlignment="1">
      <alignment vertical="center" wrapText="1"/>
    </xf>
    <xf numFmtId="0" fontId="29" fillId="7" borderId="10" xfId="41" applyFont="1" applyFill="1" applyBorder="1" applyAlignment="1">
      <alignment vertical="center" wrapText="1"/>
    </xf>
    <xf numFmtId="0" fontId="4" fillId="6" borderId="20" xfId="41" applyFont="1" applyFill="1" applyBorder="1" applyAlignment="1">
      <alignment horizontal="center" wrapText="1"/>
    </xf>
    <xf numFmtId="0" fontId="21" fillId="0" borderId="32" xfId="41" applyFont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24" fillId="0" borderId="0" xfId="41" applyAlignment="1">
      <alignment horizontal="center" vertical="center"/>
    </xf>
    <xf numFmtId="0" fontId="24" fillId="6" borderId="27" xfId="41" applyFill="1" applyBorder="1" applyAlignment="1">
      <alignment vertical="top" wrapText="1"/>
    </xf>
    <xf numFmtId="0" fontId="24" fillId="6" borderId="29" xfId="41" applyFill="1" applyBorder="1" applyAlignment="1">
      <alignment vertical="top" wrapText="1"/>
    </xf>
    <xf numFmtId="49" fontId="27" fillId="6" borderId="30" xfId="41" applyNumberFormat="1" applyFont="1" applyFill="1" applyBorder="1" applyAlignment="1">
      <alignment vertical="top" wrapText="1"/>
    </xf>
    <xf numFmtId="0" fontId="3" fillId="6" borderId="27" xfId="41" applyFont="1" applyFill="1" applyBorder="1" applyAlignment="1">
      <alignment horizontal="left" vertical="top" wrapText="1"/>
    </xf>
    <xf numFmtId="0" fontId="24" fillId="6" borderId="29" xfId="41" applyFill="1" applyBorder="1" applyAlignment="1">
      <alignment horizontal="left" vertical="top" wrapText="1"/>
    </xf>
    <xf numFmtId="0" fontId="24" fillId="6" borderId="30" xfId="41" applyFill="1" applyBorder="1" applyAlignment="1">
      <alignment vertical="top" wrapText="1"/>
    </xf>
    <xf numFmtId="0" fontId="4" fillId="6" borderId="19" xfId="41" applyFont="1" applyFill="1" applyBorder="1" applyAlignment="1">
      <alignment horizontal="left" vertical="center"/>
    </xf>
    <xf numFmtId="0" fontId="4" fillId="6" borderId="20" xfId="41" applyFont="1" applyFill="1" applyBorder="1" applyAlignment="1">
      <alignment horizontal="left" vertical="center"/>
    </xf>
    <xf numFmtId="0" fontId="4" fillId="6" borderId="21" xfId="41" applyFont="1" applyFill="1" applyBorder="1" applyAlignment="1">
      <alignment horizontal="left" vertical="center"/>
    </xf>
    <xf numFmtId="0" fontId="4" fillId="6" borderId="24" xfId="41" applyFont="1" applyFill="1" applyBorder="1" applyAlignment="1">
      <alignment horizontal="left" vertical="center"/>
    </xf>
    <xf numFmtId="0" fontId="4" fillId="6" borderId="12" xfId="41" applyFont="1" applyFill="1" applyBorder="1" applyAlignment="1">
      <alignment horizontal="left" vertical="center"/>
    </xf>
    <xf numFmtId="0" fontId="4" fillId="6" borderId="14" xfId="41" applyFont="1" applyFill="1" applyBorder="1" applyAlignment="1">
      <alignment horizontal="left" vertical="center"/>
    </xf>
    <xf numFmtId="0" fontId="24" fillId="6" borderId="28" xfId="41" applyFill="1" applyBorder="1" applyAlignment="1">
      <alignment vertical="top" wrapText="1"/>
    </xf>
    <xf numFmtId="0" fontId="3" fillId="6" borderId="28" xfId="41" applyFont="1" applyFill="1" applyBorder="1" applyAlignment="1">
      <alignment vertical="top" wrapText="1"/>
    </xf>
    <xf numFmtId="0" fontId="25" fillId="6" borderId="12" xfId="41" applyFont="1" applyFill="1" applyBorder="1" applyAlignment="1">
      <alignment horizontal="center" wrapText="1"/>
    </xf>
    <xf numFmtId="0" fontId="25" fillId="6" borderId="13" xfId="41" applyFont="1" applyFill="1" applyBorder="1" applyAlignment="1">
      <alignment horizontal="center" wrapText="1"/>
    </xf>
    <xf numFmtId="0" fontId="25" fillId="6" borderId="14" xfId="41" applyFont="1" applyFill="1" applyBorder="1" applyAlignment="1">
      <alignment horizontal="center" wrapText="1"/>
    </xf>
    <xf numFmtId="0" fontId="26" fillId="7" borderId="12" xfId="41" applyFont="1" applyFill="1" applyBorder="1" applyAlignment="1">
      <alignment horizontal="center"/>
    </xf>
    <xf numFmtId="0" fontId="26" fillId="7" borderId="13" xfId="41" applyFont="1" applyFill="1" applyBorder="1" applyAlignment="1">
      <alignment horizontal="center"/>
    </xf>
    <xf numFmtId="0" fontId="26" fillId="7" borderId="14" xfId="41" applyFont="1" applyFill="1" applyBorder="1" applyAlignment="1">
      <alignment horizontal="center"/>
    </xf>
    <xf numFmtId="0" fontId="4" fillId="6" borderId="12" xfId="41" applyFont="1" applyFill="1" applyBorder="1" applyAlignment="1">
      <alignment horizontal="center" vertical="center"/>
    </xf>
    <xf numFmtId="0" fontId="4" fillId="6" borderId="13" xfId="41" applyFont="1" applyFill="1" applyBorder="1" applyAlignment="1">
      <alignment horizontal="center" vertical="center"/>
    </xf>
    <xf numFmtId="0" fontId="4" fillId="6" borderId="14" xfId="41" applyFont="1" applyFill="1" applyBorder="1" applyAlignment="1">
      <alignment horizontal="center" vertical="center"/>
    </xf>
    <xf numFmtId="168" fontId="4" fillId="6" borderId="22" xfId="41" applyNumberFormat="1" applyFont="1" applyFill="1" applyBorder="1" applyAlignment="1">
      <alignment horizontal="center" vertical="center"/>
    </xf>
    <xf numFmtId="0" fontId="4" fillId="6" borderId="22" xfId="41" applyFont="1" applyFill="1" applyBorder="1" applyAlignment="1">
      <alignment horizontal="center" vertical="center"/>
    </xf>
    <xf numFmtId="0" fontId="4" fillId="6" borderId="23" xfId="41" applyFont="1" applyFill="1" applyBorder="1" applyAlignment="1">
      <alignment horizontal="center" vertical="center"/>
    </xf>
    <xf numFmtId="164" fontId="3" fillId="0" borderId="37" xfId="14" applyFont="1" applyFill="1" applyBorder="1" applyAlignment="1">
      <alignment horizontal="center" vertical="center"/>
    </xf>
    <xf numFmtId="164" fontId="3" fillId="0" borderId="38" xfId="14" applyFont="1" applyFill="1" applyBorder="1" applyAlignment="1">
      <alignment horizontal="center" vertical="center"/>
    </xf>
    <xf numFmtId="164" fontId="3" fillId="0" borderId="15" xfId="14" applyFont="1" applyFill="1" applyBorder="1" applyAlignment="1">
      <alignment horizontal="center" vertical="center"/>
    </xf>
    <xf numFmtId="164" fontId="4" fillId="2" borderId="37" xfId="26" applyFont="1" applyFill="1" applyBorder="1" applyAlignment="1">
      <alignment horizontal="center" vertical="center"/>
    </xf>
    <xf numFmtId="164" fontId="4" fillId="2" borderId="38" xfId="26" applyFont="1" applyFill="1" applyBorder="1" applyAlignment="1">
      <alignment horizontal="center" vertical="center"/>
    </xf>
    <xf numFmtId="164" fontId="4" fillId="2" borderId="15" xfId="26" applyFont="1" applyFill="1" applyBorder="1" applyAlignment="1">
      <alignment horizontal="center" vertical="center"/>
    </xf>
    <xf numFmtId="0" fontId="29" fillId="0" borderId="0" xfId="10" applyFont="1" applyFill="1" applyAlignment="1">
      <alignment horizontal="center"/>
    </xf>
    <xf numFmtId="0" fontId="29" fillId="0" borderId="10" xfId="10" applyFont="1" applyFill="1" applyBorder="1" applyAlignment="1">
      <alignment horizontal="center"/>
    </xf>
    <xf numFmtId="0" fontId="20" fillId="4" borderId="37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164" fontId="7" fillId="0" borderId="37" xfId="26" applyFont="1" applyFill="1" applyBorder="1" applyAlignment="1">
      <alignment horizontal="center" vertical="center" wrapText="1"/>
    </xf>
    <xf numFmtId="164" fontId="7" fillId="0" borderId="38" xfId="26" applyFont="1" applyFill="1" applyBorder="1" applyAlignment="1">
      <alignment horizontal="center" vertical="center" wrapText="1"/>
    </xf>
    <xf numFmtId="164" fontId="7" fillId="0" borderId="15" xfId="26" applyFont="1" applyFill="1" applyBorder="1" applyAlignment="1">
      <alignment horizontal="center" vertical="center" wrapText="1"/>
    </xf>
    <xf numFmtId="164" fontId="3" fillId="0" borderId="37" xfId="26" applyFont="1" applyFill="1" applyBorder="1" applyAlignment="1">
      <alignment horizontal="center" vertical="center"/>
    </xf>
    <xf numFmtId="164" fontId="3" fillId="0" borderId="38" xfId="26" applyFont="1" applyFill="1" applyBorder="1" applyAlignment="1">
      <alignment horizontal="center" vertical="center"/>
    </xf>
    <xf numFmtId="164" fontId="3" fillId="0" borderId="15" xfId="26" applyFont="1" applyFill="1" applyBorder="1" applyAlignment="1">
      <alignment horizontal="center" vertical="center"/>
    </xf>
    <xf numFmtId="4" fontId="4" fillId="2" borderId="37" xfId="10" applyNumberFormat="1" applyFont="1" applyFill="1" applyBorder="1" applyAlignment="1">
      <alignment horizontal="center" vertical="center"/>
    </xf>
    <xf numFmtId="4" fontId="4" fillId="2" borderId="38" xfId="10" applyNumberFormat="1" applyFont="1" applyFill="1" applyBorder="1" applyAlignment="1">
      <alignment horizontal="center" vertical="center"/>
    </xf>
    <xf numFmtId="4" fontId="4" fillId="2" borderId="15" xfId="10" applyNumberFormat="1" applyFont="1" applyFill="1" applyBorder="1" applyAlignment="1">
      <alignment horizontal="center" vertical="center"/>
    </xf>
    <xf numFmtId="4" fontId="4" fillId="3" borderId="12" xfId="10" applyNumberFormat="1" applyFont="1" applyFill="1" applyBorder="1" applyAlignment="1">
      <alignment horizontal="center" vertical="center"/>
    </xf>
    <xf numFmtId="4" fontId="4" fillId="3" borderId="13" xfId="10" applyNumberFormat="1" applyFont="1" applyFill="1" applyBorder="1" applyAlignment="1">
      <alignment horizontal="center" vertical="center"/>
    </xf>
    <xf numFmtId="4" fontId="4" fillId="3" borderId="14" xfId="10" applyNumberFormat="1" applyFont="1" applyFill="1" applyBorder="1" applyAlignment="1">
      <alignment horizontal="center" vertical="center"/>
    </xf>
  </cellXfs>
  <cellStyles count="43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_BuiltIn_Comma" xfId="7"/>
    <cellStyle name="Heading" xfId="8"/>
    <cellStyle name="Heading1" xfId="9"/>
    <cellStyle name="Hiperlink 2" xfId="31"/>
    <cellStyle name="Moeda 2" xfId="32"/>
    <cellStyle name="Normal" xfId="0" builtinId="0"/>
    <cellStyle name="Normal 2" xfId="10"/>
    <cellStyle name="Normal 2 2" xfId="17"/>
    <cellStyle name="Normal 3" xfId="18"/>
    <cellStyle name="Normal 3 2" xfId="19"/>
    <cellStyle name="Normal 3 3" xfId="27"/>
    <cellStyle name="Normal 4" xfId="20"/>
    <cellStyle name="Normal 5" xfId="23"/>
    <cellStyle name="Normal 6" xfId="24"/>
    <cellStyle name="Normal 7" xfId="25"/>
    <cellStyle name="Normal 7 2" xfId="40"/>
    <cellStyle name="Normal 8" xfId="39"/>
    <cellStyle name="Normal 9" xfId="41"/>
    <cellStyle name="Porcentagem 2" xfId="11"/>
    <cellStyle name="Porcentagem 3" xfId="33"/>
    <cellStyle name="Porcentagem 4" xfId="29"/>
    <cellStyle name="Porcentagem 4 2" xfId="34"/>
    <cellStyle name="Result" xfId="12"/>
    <cellStyle name="Result2" xfId="13"/>
    <cellStyle name="Separador de milhares 2" xfId="15"/>
    <cellStyle name="Separador de milhares 2 2" xfId="21"/>
    <cellStyle name="Separador de milhares 3" xfId="22"/>
    <cellStyle name="Separador de milhares 4" xfId="16"/>
    <cellStyle name="Vírgula" xfId="14" builtinId="3"/>
    <cellStyle name="Vírgula 2" xfId="26"/>
    <cellStyle name="Vírgula 2 2" xfId="42"/>
    <cellStyle name="Vírgula 3" xfId="35"/>
    <cellStyle name="Vírgula 3 2" xfId="36"/>
    <cellStyle name="Vírgula 4" xfId="37"/>
    <cellStyle name="Vírgula 5" xfId="28"/>
    <cellStyle name="Vírgula 5 2" xfId="38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12</xdr:col>
      <xdr:colOff>1057275</xdr:colOff>
      <xdr:row>2</xdr:row>
      <xdr:rowOff>1057274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A8FDE53-52BA-4EC1-A64C-B324D9126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4"/>
          <a:ext cx="12144375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0</xdr:row>
      <xdr:rowOff>1419225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09AA5F2-FEA1-4DF6-8E82-E6F68A17F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396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464344</xdr:colOff>
      <xdr:row>2</xdr:row>
      <xdr:rowOff>904876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00385BE-720D-45B5-AC93-452A1FE33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1351418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7"/>
  <sheetViews>
    <sheetView showGridLines="0" view="pageBreakPreview" topLeftCell="A159" zoomScale="80" zoomScaleNormal="80" zoomScaleSheetLayoutView="80" workbookViewId="0">
      <selection activeCell="E171" sqref="E171"/>
    </sheetView>
  </sheetViews>
  <sheetFormatPr defaultColWidth="9" defaultRowHeight="12.75" outlineLevelRow="1"/>
  <cols>
    <col min="1" max="1" width="5.5" style="8" customWidth="1"/>
    <col min="2" max="2" width="8.625" style="9" customWidth="1"/>
    <col min="3" max="3" width="9.875" style="9" customWidth="1"/>
    <col min="4" max="4" width="9.375" style="9" customWidth="1"/>
    <col min="5" max="5" width="65.875" style="10" customWidth="1"/>
    <col min="6" max="6" width="6.625" style="8" customWidth="1"/>
    <col min="7" max="7" width="11.5" style="47" customWidth="1"/>
    <col min="8" max="10" width="11.5" style="47" hidden="1" customWidth="1"/>
    <col min="11" max="11" width="14.5" style="46" customWidth="1"/>
    <col min="12" max="12" width="14.25" style="1" customWidth="1"/>
    <col min="13" max="13" width="17.5" style="1" customWidth="1"/>
    <col min="14" max="14" width="8" style="1" customWidth="1"/>
    <col min="15" max="16384" width="9" style="1"/>
  </cols>
  <sheetData>
    <row r="1" spans="1:14" ht="12.75" customHeight="1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4" ht="14.2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4" ht="85.5" customHeight="1" thickBo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4" ht="25.15" customHeight="1">
      <c r="A4" s="158" t="s">
        <v>337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4" ht="20.100000000000001" customHeight="1">
      <c r="A5" s="45" t="s">
        <v>149</v>
      </c>
      <c r="B5" s="2"/>
      <c r="C5" s="2"/>
      <c r="D5" s="2"/>
      <c r="E5" s="3"/>
      <c r="F5" s="44"/>
      <c r="G5" s="59"/>
      <c r="H5" s="59"/>
      <c r="I5" s="59"/>
      <c r="J5" s="59"/>
      <c r="K5" s="156" t="s">
        <v>338</v>
      </c>
      <c r="L5" s="4"/>
      <c r="M5" s="4"/>
    </row>
    <row r="6" spans="1:14" ht="20.100000000000001" customHeight="1">
      <c r="A6" s="45" t="s">
        <v>150</v>
      </c>
      <c r="B6" s="2"/>
      <c r="C6" s="2"/>
      <c r="D6" s="2"/>
      <c r="E6" s="3"/>
      <c r="F6" s="44"/>
      <c r="G6" s="169"/>
      <c r="H6" s="169"/>
      <c r="I6" s="169"/>
      <c r="J6" s="169"/>
      <c r="K6" s="169"/>
      <c r="L6" s="4"/>
      <c r="M6" s="4"/>
    </row>
    <row r="7" spans="1:14" ht="20.100000000000001" hidden="1" customHeight="1">
      <c r="A7" s="6"/>
      <c r="B7" s="2"/>
      <c r="C7" s="2"/>
      <c r="D7" s="2"/>
      <c r="E7" s="3"/>
      <c r="F7" s="44"/>
      <c r="G7" s="59"/>
      <c r="H7" s="59"/>
      <c r="I7" s="59"/>
      <c r="J7" s="59"/>
      <c r="K7" s="58"/>
      <c r="L7" s="4"/>
      <c r="M7" s="38">
        <v>1.2769999999999999</v>
      </c>
    </row>
    <row r="8" spans="1:14" ht="20.100000000000001" customHeight="1">
      <c r="A8" s="170" t="s">
        <v>9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4" ht="20.100000000000001" customHeight="1"/>
    <row r="10" spans="1:14" ht="20.100000000000001" customHeight="1">
      <c r="A10" s="5"/>
      <c r="B10" s="11"/>
      <c r="C10" s="11"/>
      <c r="D10" s="11"/>
      <c r="E10" s="69" t="s">
        <v>117</v>
      </c>
      <c r="F10" s="11" t="s">
        <v>19</v>
      </c>
      <c r="G10" s="70">
        <v>1</v>
      </c>
      <c r="H10" s="70"/>
      <c r="I10" s="70"/>
      <c r="J10" s="70"/>
      <c r="K10" s="71"/>
      <c r="L10" s="72"/>
      <c r="M10" s="71">
        <f>M175</f>
        <v>291393.7</v>
      </c>
    </row>
    <row r="11" spans="1:14" ht="20.100000000000001" customHeight="1" thickBot="1">
      <c r="A11" s="5"/>
      <c r="B11" s="5"/>
      <c r="C11" s="5"/>
      <c r="D11" s="5"/>
      <c r="E11" s="60"/>
      <c r="F11" s="5"/>
      <c r="G11" s="66"/>
      <c r="H11" s="66"/>
      <c r="I11" s="66"/>
      <c r="J11" s="66"/>
      <c r="K11" s="67"/>
      <c r="L11" s="30"/>
      <c r="M11" s="68"/>
    </row>
    <row r="12" spans="1:14" ht="20.100000000000001" customHeight="1" thickBot="1">
      <c r="A12" s="7"/>
      <c r="B12" s="65" t="s">
        <v>10</v>
      </c>
      <c r="C12" s="63" t="s">
        <v>11</v>
      </c>
      <c r="D12" s="42" t="s">
        <v>12</v>
      </c>
      <c r="E12" s="42" t="s">
        <v>13</v>
      </c>
      <c r="F12" s="42" t="s">
        <v>14</v>
      </c>
      <c r="G12" s="61" t="s">
        <v>15</v>
      </c>
      <c r="H12" s="171" t="s">
        <v>24</v>
      </c>
      <c r="I12" s="172"/>
      <c r="J12" s="173"/>
      <c r="K12" s="76" t="s">
        <v>16</v>
      </c>
      <c r="L12" s="62" t="s">
        <v>16</v>
      </c>
      <c r="M12" s="43" t="s">
        <v>17</v>
      </c>
    </row>
    <row r="13" spans="1:14" ht="20.100000000000001" customHeight="1">
      <c r="A13" s="6"/>
      <c r="B13" s="6"/>
      <c r="C13" s="6"/>
      <c r="D13" s="6"/>
      <c r="E13" s="32"/>
      <c r="F13" s="6"/>
      <c r="G13" s="49"/>
      <c r="H13" s="49"/>
      <c r="I13" s="49"/>
      <c r="J13" s="49"/>
      <c r="K13" s="48"/>
      <c r="L13" s="7"/>
      <c r="M13" s="7"/>
    </row>
    <row r="14" spans="1:14" ht="20.100000000000001" customHeight="1">
      <c r="A14" s="6"/>
      <c r="B14" s="39">
        <v>1</v>
      </c>
      <c r="C14" s="39"/>
      <c r="D14" s="39"/>
      <c r="E14" s="24" t="s">
        <v>38</v>
      </c>
      <c r="F14" s="24"/>
      <c r="G14" s="57"/>
      <c r="H14" s="57"/>
      <c r="I14" s="57"/>
      <c r="J14" s="57"/>
      <c r="K14" s="53"/>
      <c r="L14" s="24"/>
      <c r="M14" s="25">
        <f>M17</f>
        <v>3826.22</v>
      </c>
    </row>
    <row r="15" spans="1:14" ht="20.100000000000001" customHeight="1" outlineLevel="1">
      <c r="A15" s="6"/>
      <c r="B15" s="14" t="s">
        <v>18</v>
      </c>
      <c r="C15" s="14" t="s">
        <v>131</v>
      </c>
      <c r="D15" s="40" t="s">
        <v>119</v>
      </c>
      <c r="E15" s="18" t="s">
        <v>132</v>
      </c>
      <c r="F15" s="14" t="s">
        <v>39</v>
      </c>
      <c r="G15" s="54">
        <v>4.5</v>
      </c>
      <c r="H15" s="74" t="e">
        <f>VLOOKUP(C15,#REF!,1,0)</f>
        <v>#REF!</v>
      </c>
      <c r="I15" s="74" t="e">
        <f>MATCH(C15,#REF!,0)</f>
        <v>#REF!</v>
      </c>
      <c r="J15" s="74" t="e">
        <f>INDEX(#REF!,$I15,10)</f>
        <v>#REF!</v>
      </c>
      <c r="K15" s="74">
        <v>207.28</v>
      </c>
      <c r="L15" s="15">
        <f>K15*N15</f>
        <v>263.24560000000002</v>
      </c>
      <c r="M15" s="15">
        <v>1184.6199999999999</v>
      </c>
      <c r="N15" s="1">
        <v>1.27</v>
      </c>
    </row>
    <row r="16" spans="1:14" ht="40.5" customHeight="1" outlineLevel="1">
      <c r="A16" s="6"/>
      <c r="B16" s="14" t="s">
        <v>40</v>
      </c>
      <c r="C16" s="41" t="s">
        <v>134</v>
      </c>
      <c r="D16" s="26" t="s">
        <v>119</v>
      </c>
      <c r="E16" s="27" t="s">
        <v>135</v>
      </c>
      <c r="F16" s="14" t="s">
        <v>133</v>
      </c>
      <c r="G16" s="54">
        <v>104</v>
      </c>
      <c r="H16" s="74" t="e">
        <f>VLOOKUP(C16,#REF!,1,0)</f>
        <v>#REF!</v>
      </c>
      <c r="I16" s="74" t="e">
        <f>MATCH(C16,#REF!,0)</f>
        <v>#REF!</v>
      </c>
      <c r="J16" s="74" t="e">
        <f>INDEX(#REF!,$I16,10)</f>
        <v>#REF!</v>
      </c>
      <c r="K16" s="74">
        <v>20</v>
      </c>
      <c r="L16" s="15">
        <f>K16*N16</f>
        <v>25.4</v>
      </c>
      <c r="M16" s="15">
        <v>2641.6</v>
      </c>
      <c r="N16" s="1">
        <v>1.27</v>
      </c>
    </row>
    <row r="17" spans="1:14" ht="20.100000000000001" customHeight="1" outlineLevel="1">
      <c r="A17" s="6"/>
      <c r="B17" s="157" t="s">
        <v>85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9"/>
      <c r="M17" s="20">
        <v>3826.22</v>
      </c>
    </row>
    <row r="18" spans="1:14" ht="20.100000000000001" customHeight="1">
      <c r="A18" s="6"/>
      <c r="B18" s="6"/>
      <c r="C18" s="6"/>
      <c r="D18" s="6"/>
      <c r="E18" s="32"/>
      <c r="F18" s="6"/>
      <c r="G18" s="49"/>
      <c r="H18" s="49"/>
      <c r="I18" s="49"/>
      <c r="J18" s="49"/>
      <c r="K18" s="48"/>
      <c r="L18" s="7"/>
      <c r="M18" s="7"/>
    </row>
    <row r="19" spans="1:14" ht="20.100000000000001" customHeight="1">
      <c r="A19" s="6"/>
      <c r="B19" s="39">
        <v>2</v>
      </c>
      <c r="C19" s="39"/>
      <c r="D19" s="39"/>
      <c r="E19" s="24" t="s">
        <v>79</v>
      </c>
      <c r="F19" s="24"/>
      <c r="G19" s="57"/>
      <c r="H19" s="57"/>
      <c r="I19" s="57"/>
      <c r="J19" s="57"/>
      <c r="K19" s="53"/>
      <c r="L19" s="24"/>
      <c r="M19" s="25">
        <f>M24</f>
        <v>2928.5</v>
      </c>
    </row>
    <row r="20" spans="1:14" ht="30" customHeight="1" outlineLevel="1">
      <c r="A20" s="6"/>
      <c r="B20" s="16" t="s">
        <v>20</v>
      </c>
      <c r="C20" s="16">
        <v>94319</v>
      </c>
      <c r="D20" s="16" t="s">
        <v>24</v>
      </c>
      <c r="E20" s="17" t="s">
        <v>28</v>
      </c>
      <c r="F20" s="16" t="s">
        <v>22</v>
      </c>
      <c r="G20" s="52">
        <f>4*0.6*0.6*0.5+6*1+4*0.25*0.3+(11.6+1.6+12+12)*0.2*0.3</f>
        <v>9.2519999999999989</v>
      </c>
      <c r="H20" s="74" t="e">
        <f>VLOOKUP(C20,#REF!,1,0)</f>
        <v>#REF!</v>
      </c>
      <c r="I20" s="74" t="e">
        <f>MATCH(C20,#REF!,0)</f>
        <v>#REF!</v>
      </c>
      <c r="J20" s="74" t="e">
        <f>INDEX(#REF!,$I20,10)</f>
        <v>#REF!</v>
      </c>
      <c r="K20" s="74">
        <v>80.92</v>
      </c>
      <c r="L20" s="15">
        <f>K20*N20</f>
        <v>102.7684</v>
      </c>
      <c r="M20" s="15">
        <v>950.62</v>
      </c>
      <c r="N20" s="1">
        <v>1.27</v>
      </c>
    </row>
    <row r="21" spans="1:14" ht="20.100000000000001" customHeight="1" outlineLevel="1">
      <c r="A21" s="6"/>
      <c r="B21" s="16" t="s">
        <v>41</v>
      </c>
      <c r="C21" s="16">
        <v>96522</v>
      </c>
      <c r="D21" s="16" t="s">
        <v>24</v>
      </c>
      <c r="E21" s="17" t="s">
        <v>29</v>
      </c>
      <c r="F21" s="16" t="s">
        <v>22</v>
      </c>
      <c r="G21" s="52">
        <f>G20</f>
        <v>9.2519999999999989</v>
      </c>
      <c r="H21" s="74" t="e">
        <f>VLOOKUP(C21,#REF!,1,0)</f>
        <v>#REF!</v>
      </c>
      <c r="I21" s="74" t="e">
        <f>MATCH(C21,#REF!,0)</f>
        <v>#REF!</v>
      </c>
      <c r="J21" s="74" t="e">
        <f>INDEX(#REF!,$I21,10)</f>
        <v>#REF!</v>
      </c>
      <c r="K21" s="74">
        <v>120.03</v>
      </c>
      <c r="L21" s="15">
        <f t="shared" ref="L21:L23" si="0">K21*N21</f>
        <v>152.43809999999999</v>
      </c>
      <c r="M21" s="15">
        <v>1410.07</v>
      </c>
      <c r="N21" s="1">
        <v>1.27</v>
      </c>
    </row>
    <row r="22" spans="1:14" ht="20.100000000000001" customHeight="1" outlineLevel="1">
      <c r="A22" s="6"/>
      <c r="B22" s="16" t="s">
        <v>42</v>
      </c>
      <c r="C22" s="16">
        <v>101616</v>
      </c>
      <c r="D22" s="16" t="s">
        <v>24</v>
      </c>
      <c r="E22" s="17" t="s">
        <v>30</v>
      </c>
      <c r="F22" s="16" t="s">
        <v>25</v>
      </c>
      <c r="G22" s="52">
        <f>4*0.6*0.6+6*1+4*0.25+(11.6+1.6+12+12)*0.25</f>
        <v>17.740000000000002</v>
      </c>
      <c r="H22" s="74" t="e">
        <f>VLOOKUP(C22,#REF!,1,0)</f>
        <v>#REF!</v>
      </c>
      <c r="I22" s="74" t="e">
        <f>MATCH(C22,#REF!,0)</f>
        <v>#REF!</v>
      </c>
      <c r="J22" s="74" t="e">
        <f>INDEX(#REF!,$I22,10)</f>
        <v>#REF!</v>
      </c>
      <c r="K22" s="74">
        <v>4.93</v>
      </c>
      <c r="L22" s="15">
        <f t="shared" si="0"/>
        <v>6.2610999999999999</v>
      </c>
      <c r="M22" s="15">
        <v>111.05</v>
      </c>
      <c r="N22" s="1">
        <v>1.27</v>
      </c>
    </row>
    <row r="23" spans="1:14" ht="20.100000000000001" customHeight="1" outlineLevel="1">
      <c r="A23" s="6"/>
      <c r="B23" s="16" t="s">
        <v>43</v>
      </c>
      <c r="C23" s="16">
        <v>96995</v>
      </c>
      <c r="D23" s="16" t="s">
        <v>24</v>
      </c>
      <c r="E23" s="17" t="s">
        <v>31</v>
      </c>
      <c r="F23" s="16" t="s">
        <v>22</v>
      </c>
      <c r="G23" s="52">
        <f>G20</f>
        <v>9.2519999999999989</v>
      </c>
      <c r="H23" s="74" t="e">
        <f>VLOOKUP(C23,#REF!,1,0)</f>
        <v>#REF!</v>
      </c>
      <c r="I23" s="74" t="e">
        <f>MATCH(C23,#REF!,0)</f>
        <v>#REF!</v>
      </c>
      <c r="J23" s="74" t="e">
        <f>INDEX(#REF!,$I23,10)</f>
        <v>#REF!</v>
      </c>
      <c r="K23" s="74">
        <v>38.880000000000003</v>
      </c>
      <c r="L23" s="15">
        <f t="shared" si="0"/>
        <v>49.377600000000001</v>
      </c>
      <c r="M23" s="15">
        <v>456.76</v>
      </c>
      <c r="N23" s="1">
        <v>1.27</v>
      </c>
    </row>
    <row r="24" spans="1:14" ht="20.100000000000001" customHeight="1" outlineLevel="1">
      <c r="A24" s="6"/>
      <c r="B24" s="157" t="s">
        <v>85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9"/>
      <c r="M24" s="20">
        <v>2928.5</v>
      </c>
    </row>
    <row r="25" spans="1:14" ht="20.100000000000001" customHeight="1">
      <c r="A25" s="6"/>
      <c r="B25" s="6"/>
      <c r="C25" s="6"/>
      <c r="D25" s="6"/>
      <c r="E25" s="32"/>
      <c r="F25" s="6"/>
      <c r="G25" s="49"/>
      <c r="H25" s="49"/>
      <c r="I25" s="49"/>
      <c r="J25" s="49"/>
      <c r="K25" s="48"/>
      <c r="L25" s="7"/>
      <c r="M25" s="7"/>
    </row>
    <row r="26" spans="1:14" ht="20.100000000000001" customHeight="1">
      <c r="A26" s="6"/>
      <c r="B26" s="64">
        <v>3</v>
      </c>
      <c r="C26" s="39"/>
      <c r="D26" s="39"/>
      <c r="E26" s="24" t="s">
        <v>80</v>
      </c>
      <c r="F26" s="24"/>
      <c r="G26" s="57"/>
      <c r="H26" s="57"/>
      <c r="I26" s="57"/>
      <c r="J26" s="57"/>
      <c r="K26" s="53"/>
      <c r="L26" s="24"/>
      <c r="M26" s="25">
        <f>M38</f>
        <v>15198.98</v>
      </c>
    </row>
    <row r="27" spans="1:14" ht="20.100000000000001" customHeight="1" outlineLevel="1">
      <c r="A27" s="6"/>
      <c r="B27" s="11"/>
      <c r="C27" s="11"/>
      <c r="D27" s="11"/>
      <c r="E27" s="12" t="s">
        <v>52</v>
      </c>
      <c r="F27" s="13"/>
      <c r="G27" s="51"/>
      <c r="H27" s="51"/>
      <c r="I27" s="51"/>
      <c r="J27" s="51"/>
      <c r="K27" s="51"/>
      <c r="L27" s="13"/>
      <c r="M27" s="13"/>
    </row>
    <row r="28" spans="1:14" ht="20.100000000000001" customHeight="1" outlineLevel="1">
      <c r="A28" s="6"/>
      <c r="B28" s="14" t="s">
        <v>21</v>
      </c>
      <c r="C28" s="14">
        <v>9661</v>
      </c>
      <c r="D28" s="16" t="s">
        <v>24</v>
      </c>
      <c r="E28" s="18" t="s">
        <v>151</v>
      </c>
      <c r="F28" s="14" t="s">
        <v>25</v>
      </c>
      <c r="G28" s="51">
        <f>G22</f>
        <v>17.740000000000002</v>
      </c>
      <c r="H28" s="74" t="e">
        <f>VLOOKUP(C28,#REF!,1,0)</f>
        <v>#REF!</v>
      </c>
      <c r="I28" s="74" t="e">
        <f>MATCH(C28,#REF!,0)</f>
        <v>#REF!</v>
      </c>
      <c r="J28" s="74" t="e">
        <f>INDEX(#REF!,$I28,10)</f>
        <v>#REF!</v>
      </c>
      <c r="K28" s="74">
        <v>27.25</v>
      </c>
      <c r="L28" s="15">
        <f>K28*N28</f>
        <v>34.607500000000002</v>
      </c>
      <c r="M28" s="15">
        <v>613.98</v>
      </c>
      <c r="N28" s="1">
        <v>1.27</v>
      </c>
    </row>
    <row r="29" spans="1:14" ht="20.100000000000001" customHeight="1" outlineLevel="1">
      <c r="A29" s="6"/>
      <c r="B29" s="14" t="s">
        <v>37</v>
      </c>
      <c r="C29" s="14">
        <v>92268</v>
      </c>
      <c r="D29" s="16" t="s">
        <v>24</v>
      </c>
      <c r="E29" s="18" t="s">
        <v>75</v>
      </c>
      <c r="F29" s="14" t="s">
        <v>25</v>
      </c>
      <c r="G29" s="51">
        <v>20</v>
      </c>
      <c r="H29" s="74" t="e">
        <f>VLOOKUP(C29,#REF!,1,0)</f>
        <v>#REF!</v>
      </c>
      <c r="I29" s="74" t="e">
        <f>MATCH(C29,#REF!,0)</f>
        <v>#REF!</v>
      </c>
      <c r="J29" s="74" t="e">
        <f>INDEX(#REF!,$I29,10)</f>
        <v>#REF!</v>
      </c>
      <c r="K29" s="74">
        <v>96.64</v>
      </c>
      <c r="L29" s="15">
        <f t="shared" ref="L29:L37" si="1">K29*N29</f>
        <v>122.7328</v>
      </c>
      <c r="M29" s="15">
        <v>2454.6</v>
      </c>
      <c r="N29" s="1">
        <v>1.27</v>
      </c>
    </row>
    <row r="30" spans="1:14" ht="30" customHeight="1" outlineLevel="1">
      <c r="A30" s="6"/>
      <c r="B30" s="14" t="s">
        <v>86</v>
      </c>
      <c r="C30" s="14">
        <v>92791</v>
      </c>
      <c r="D30" s="16" t="s">
        <v>24</v>
      </c>
      <c r="E30" s="17" t="s">
        <v>62</v>
      </c>
      <c r="F30" s="14" t="s">
        <v>33</v>
      </c>
      <c r="G30" s="51">
        <v>120</v>
      </c>
      <c r="H30" s="74" t="e">
        <f>VLOOKUP(C30,#REF!,1,0)</f>
        <v>#REF!</v>
      </c>
      <c r="I30" s="74" t="e">
        <f>MATCH(C30,#REF!,0)</f>
        <v>#REF!</v>
      </c>
      <c r="J30" s="74" t="e">
        <f>INDEX(#REF!,$I30,10)</f>
        <v>#REF!</v>
      </c>
      <c r="K30" s="74">
        <v>11.84</v>
      </c>
      <c r="L30" s="15">
        <f t="shared" si="1"/>
        <v>15.036799999999999</v>
      </c>
      <c r="M30" s="15">
        <v>1804.8</v>
      </c>
      <c r="N30" s="1">
        <v>1.27</v>
      </c>
    </row>
    <row r="31" spans="1:14" ht="30" customHeight="1" outlineLevel="1">
      <c r="A31" s="6"/>
      <c r="B31" s="14" t="s">
        <v>87</v>
      </c>
      <c r="C31" s="14">
        <v>92792</v>
      </c>
      <c r="D31" s="16" t="s">
        <v>24</v>
      </c>
      <c r="E31" s="17" t="s">
        <v>63</v>
      </c>
      <c r="F31" s="14" t="s">
        <v>33</v>
      </c>
      <c r="G31" s="51">
        <v>60</v>
      </c>
      <c r="H31" s="74" t="e">
        <f>VLOOKUP(C31,#REF!,1,0)</f>
        <v>#REF!</v>
      </c>
      <c r="I31" s="74" t="e">
        <f>MATCH(C31,#REF!,0)</f>
        <v>#REF!</v>
      </c>
      <c r="J31" s="74" t="e">
        <f>INDEX(#REF!,$I31,10)</f>
        <v>#REF!</v>
      </c>
      <c r="K31" s="74">
        <v>12.12</v>
      </c>
      <c r="L31" s="15">
        <f t="shared" si="1"/>
        <v>15.392399999999999</v>
      </c>
      <c r="M31" s="15">
        <v>923.4</v>
      </c>
      <c r="N31" s="1">
        <v>1.27</v>
      </c>
    </row>
    <row r="32" spans="1:14" ht="20.100000000000001" customHeight="1" outlineLevel="1">
      <c r="A32" s="6"/>
      <c r="B32" s="14" t="s">
        <v>91</v>
      </c>
      <c r="C32" s="14">
        <v>94965</v>
      </c>
      <c r="D32" s="16" t="s">
        <v>24</v>
      </c>
      <c r="E32" s="17" t="s">
        <v>53</v>
      </c>
      <c r="F32" s="14" t="s">
        <v>22</v>
      </c>
      <c r="G32" s="51">
        <f>G20</f>
        <v>9.2519999999999989</v>
      </c>
      <c r="H32" s="74" t="e">
        <f>VLOOKUP(C32,#REF!,1,0)</f>
        <v>#REF!</v>
      </c>
      <c r="I32" s="74" t="e">
        <f>MATCH(C32,#REF!,0)</f>
        <v>#REF!</v>
      </c>
      <c r="J32" s="74" t="e">
        <f>INDEX(#REF!,$I32,10)</f>
        <v>#REF!</v>
      </c>
      <c r="K32" s="74">
        <v>428.95</v>
      </c>
      <c r="L32" s="15">
        <f t="shared" si="1"/>
        <v>544.76649999999995</v>
      </c>
      <c r="M32" s="15">
        <v>5039.12</v>
      </c>
      <c r="N32" s="1">
        <v>1.27</v>
      </c>
    </row>
    <row r="33" spans="1:14" ht="20.100000000000001" customHeight="1" outlineLevel="1">
      <c r="A33" s="6"/>
      <c r="B33" s="11"/>
      <c r="C33" s="11"/>
      <c r="D33" s="11"/>
      <c r="E33" s="12" t="s">
        <v>34</v>
      </c>
      <c r="F33" s="13"/>
      <c r="G33" s="51"/>
      <c r="H33" s="74"/>
      <c r="I33" s="74"/>
      <c r="J33" s="74"/>
      <c r="K33" s="74"/>
      <c r="L33" s="15">
        <f t="shared" si="1"/>
        <v>0</v>
      </c>
      <c r="M33" s="15">
        <f t="shared" ref="M33" si="2">G33*L33</f>
        <v>0</v>
      </c>
      <c r="N33" s="1">
        <v>1.27</v>
      </c>
    </row>
    <row r="34" spans="1:14" ht="20.100000000000001" customHeight="1" outlineLevel="1">
      <c r="A34" s="6"/>
      <c r="B34" s="14" t="s">
        <v>111</v>
      </c>
      <c r="C34" s="14">
        <v>92268</v>
      </c>
      <c r="D34" s="16" t="s">
        <v>24</v>
      </c>
      <c r="E34" s="18" t="s">
        <v>75</v>
      </c>
      <c r="F34" s="14" t="s">
        <v>25</v>
      </c>
      <c r="G34" s="51">
        <v>10</v>
      </c>
      <c r="H34" s="74" t="e">
        <f>VLOOKUP(C34,#REF!,1,0)</f>
        <v>#REF!</v>
      </c>
      <c r="I34" s="74" t="e">
        <f>MATCH(C34,#REF!,0)</f>
        <v>#REF!</v>
      </c>
      <c r="J34" s="74" t="e">
        <f>INDEX(#REF!,$I34,10)</f>
        <v>#REF!</v>
      </c>
      <c r="K34" s="74">
        <v>96.64</v>
      </c>
      <c r="L34" s="15">
        <f t="shared" si="1"/>
        <v>122.7328</v>
      </c>
      <c r="M34" s="15">
        <v>1227.3</v>
      </c>
      <c r="N34" s="1">
        <v>1.27</v>
      </c>
    </row>
    <row r="35" spans="1:14" ht="30" customHeight="1" outlineLevel="1">
      <c r="A35" s="6"/>
      <c r="B35" s="14" t="s">
        <v>92</v>
      </c>
      <c r="C35" s="14">
        <v>92791</v>
      </c>
      <c r="D35" s="16" t="s">
        <v>24</v>
      </c>
      <c r="E35" s="17" t="s">
        <v>62</v>
      </c>
      <c r="F35" s="14" t="s">
        <v>33</v>
      </c>
      <c r="G35" s="51">
        <v>80</v>
      </c>
      <c r="H35" s="74" t="e">
        <f>VLOOKUP(C35,#REF!,1,0)</f>
        <v>#REF!</v>
      </c>
      <c r="I35" s="74" t="e">
        <f>MATCH(C35,#REF!,0)</f>
        <v>#REF!</v>
      </c>
      <c r="J35" s="74" t="e">
        <f>INDEX(#REF!,$I35,10)</f>
        <v>#REF!</v>
      </c>
      <c r="K35" s="74">
        <v>11.84</v>
      </c>
      <c r="L35" s="15">
        <f t="shared" si="1"/>
        <v>15.036799999999999</v>
      </c>
      <c r="M35" s="15">
        <v>1203.2</v>
      </c>
      <c r="N35" s="1">
        <v>1.27</v>
      </c>
    </row>
    <row r="36" spans="1:14" ht="30" customHeight="1" outlineLevel="1">
      <c r="A36" s="6"/>
      <c r="B36" s="14" t="s">
        <v>93</v>
      </c>
      <c r="C36" s="14">
        <v>92792</v>
      </c>
      <c r="D36" s="16" t="s">
        <v>24</v>
      </c>
      <c r="E36" s="17" t="s">
        <v>63</v>
      </c>
      <c r="F36" s="14" t="s">
        <v>33</v>
      </c>
      <c r="G36" s="51">
        <v>30</v>
      </c>
      <c r="H36" s="74" t="e">
        <f>VLOOKUP(C36,#REF!,1,0)</f>
        <v>#REF!</v>
      </c>
      <c r="I36" s="74" t="e">
        <f>MATCH(C36,#REF!,0)</f>
        <v>#REF!</v>
      </c>
      <c r="J36" s="74" t="e">
        <f>INDEX(#REF!,$I36,10)</f>
        <v>#REF!</v>
      </c>
      <c r="K36" s="74">
        <v>12.12</v>
      </c>
      <c r="L36" s="15">
        <f t="shared" si="1"/>
        <v>15.392399999999999</v>
      </c>
      <c r="M36" s="15">
        <v>461.7</v>
      </c>
      <c r="N36" s="1">
        <v>1.27</v>
      </c>
    </row>
    <row r="37" spans="1:14" ht="20.100000000000001" customHeight="1" outlineLevel="1">
      <c r="A37" s="6"/>
      <c r="B37" s="14" t="s">
        <v>94</v>
      </c>
      <c r="C37" s="14">
        <v>94965</v>
      </c>
      <c r="D37" s="16" t="s">
        <v>24</v>
      </c>
      <c r="E37" s="17" t="s">
        <v>53</v>
      </c>
      <c r="F37" s="14" t="s">
        <v>22</v>
      </c>
      <c r="G37" s="51">
        <v>2.7</v>
      </c>
      <c r="H37" s="74" t="e">
        <f>VLOOKUP(C37,#REF!,1,0)</f>
        <v>#REF!</v>
      </c>
      <c r="I37" s="74" t="e">
        <f>MATCH(C37,#REF!,0)</f>
        <v>#REF!</v>
      </c>
      <c r="J37" s="74" t="e">
        <f>INDEX(#REF!,$I37,10)</f>
        <v>#REF!</v>
      </c>
      <c r="K37" s="74">
        <v>428.95</v>
      </c>
      <c r="L37" s="15">
        <f t="shared" si="1"/>
        <v>544.76649999999995</v>
      </c>
      <c r="M37" s="15">
        <v>1470.88</v>
      </c>
      <c r="N37" s="1">
        <v>1.27</v>
      </c>
    </row>
    <row r="38" spans="1:14" ht="20.100000000000001" customHeight="1" outlineLevel="1" collapsed="1">
      <c r="A38" s="6"/>
      <c r="B38" s="157" t="s">
        <v>85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9"/>
      <c r="M38" s="20">
        <v>15198.98</v>
      </c>
    </row>
    <row r="39" spans="1:14" ht="20.100000000000001" customHeight="1">
      <c r="A39" s="6"/>
      <c r="B39" s="6"/>
      <c r="C39" s="6"/>
      <c r="D39" s="6"/>
      <c r="E39" s="32"/>
      <c r="F39" s="6"/>
      <c r="G39" s="49"/>
      <c r="H39" s="49"/>
      <c r="I39" s="49"/>
      <c r="J39" s="49"/>
      <c r="K39" s="48"/>
      <c r="L39" s="7"/>
      <c r="M39" s="7"/>
    </row>
    <row r="40" spans="1:14" ht="20.100000000000001" customHeight="1">
      <c r="A40" s="6"/>
      <c r="B40" s="39">
        <v>4</v>
      </c>
      <c r="C40" s="39"/>
      <c r="D40" s="39"/>
      <c r="E40" s="24" t="s">
        <v>44</v>
      </c>
      <c r="F40" s="24"/>
      <c r="G40" s="53"/>
      <c r="H40" s="53"/>
      <c r="I40" s="53"/>
      <c r="J40" s="53"/>
      <c r="K40" s="53"/>
      <c r="L40" s="24"/>
      <c r="M40" s="25">
        <f>M58</f>
        <v>2057.2199999999998</v>
      </c>
    </row>
    <row r="41" spans="1:14" ht="20.100000000000001" customHeight="1" outlineLevel="1">
      <c r="A41" s="6"/>
      <c r="B41" s="11"/>
      <c r="C41" s="11"/>
      <c r="D41" s="11"/>
      <c r="E41" s="12" t="s">
        <v>55</v>
      </c>
      <c r="F41" s="13"/>
      <c r="G41" s="51"/>
      <c r="H41" s="51"/>
      <c r="I41" s="51"/>
      <c r="J41" s="51"/>
      <c r="K41" s="51"/>
      <c r="L41" s="13"/>
      <c r="M41" s="13"/>
    </row>
    <row r="42" spans="1:14" ht="17.25" customHeight="1" outlineLevel="1">
      <c r="A42" s="6"/>
      <c r="B42" s="14" t="s">
        <v>23</v>
      </c>
      <c r="C42" s="14">
        <v>92268</v>
      </c>
      <c r="D42" s="16" t="s">
        <v>24</v>
      </c>
      <c r="E42" s="18" t="s">
        <v>58</v>
      </c>
      <c r="F42" s="14" t="s">
        <v>25</v>
      </c>
      <c r="G42" s="51">
        <v>3</v>
      </c>
      <c r="H42" s="74" t="e">
        <f>VLOOKUP(C42,#REF!,1,0)</f>
        <v>#REF!</v>
      </c>
      <c r="I42" s="74" t="e">
        <f>MATCH(C42,#REF!,0)</f>
        <v>#REF!</v>
      </c>
      <c r="J42" s="74" t="e">
        <f>INDEX(#REF!,$I42,10)</f>
        <v>#REF!</v>
      </c>
      <c r="K42" s="74">
        <v>96.64</v>
      </c>
      <c r="L42" s="15">
        <f>K42*N42</f>
        <v>122.7328</v>
      </c>
      <c r="M42" s="15">
        <v>368.19</v>
      </c>
      <c r="N42" s="1">
        <v>1.27</v>
      </c>
    </row>
    <row r="43" spans="1:14" ht="25.5" outlineLevel="1">
      <c r="A43" s="6"/>
      <c r="B43" s="14" t="s">
        <v>26</v>
      </c>
      <c r="C43" s="14">
        <v>92791</v>
      </c>
      <c r="D43" s="16" t="s">
        <v>24</v>
      </c>
      <c r="E43" s="17" t="s">
        <v>62</v>
      </c>
      <c r="F43" s="14" t="s">
        <v>33</v>
      </c>
      <c r="G43" s="51">
        <v>15</v>
      </c>
      <c r="H43" s="74" t="e">
        <f>VLOOKUP(C43,#REF!,1,0)</f>
        <v>#REF!</v>
      </c>
      <c r="I43" s="74" t="e">
        <f>MATCH(C43,#REF!,0)</f>
        <v>#REF!</v>
      </c>
      <c r="J43" s="74" t="e">
        <f>INDEX(#REF!,$I43,10)</f>
        <v>#REF!</v>
      </c>
      <c r="K43" s="74">
        <v>11.84</v>
      </c>
      <c r="L43" s="15">
        <f t="shared" ref="L43:L57" si="3">K43*N43</f>
        <v>15.036799999999999</v>
      </c>
      <c r="M43" s="15">
        <v>225.6</v>
      </c>
      <c r="N43" s="1">
        <v>1.27</v>
      </c>
    </row>
    <row r="44" spans="1:14" ht="25.5" outlineLevel="1">
      <c r="A44" s="6"/>
      <c r="B44" s="14" t="s">
        <v>27</v>
      </c>
      <c r="C44" s="14">
        <v>92792</v>
      </c>
      <c r="D44" s="16" t="s">
        <v>24</v>
      </c>
      <c r="E44" s="17" t="s">
        <v>63</v>
      </c>
      <c r="F44" s="14" t="s">
        <v>33</v>
      </c>
      <c r="G44" s="51">
        <v>6</v>
      </c>
      <c r="H44" s="74" t="e">
        <f>VLOOKUP(C44,#REF!,1,0)</f>
        <v>#REF!</v>
      </c>
      <c r="I44" s="74" t="e">
        <f>MATCH(C44,#REF!,0)</f>
        <v>#REF!</v>
      </c>
      <c r="J44" s="74" t="e">
        <f>INDEX(#REF!,$I44,10)</f>
        <v>#REF!</v>
      </c>
      <c r="K44" s="74">
        <v>12.12</v>
      </c>
      <c r="L44" s="15">
        <f t="shared" si="3"/>
        <v>15.392399999999999</v>
      </c>
      <c r="M44" s="15">
        <v>92.34</v>
      </c>
      <c r="N44" s="1">
        <v>1.27</v>
      </c>
    </row>
    <row r="45" spans="1:14" ht="20.100000000000001" customHeight="1" outlineLevel="1">
      <c r="A45" s="6"/>
      <c r="B45" s="14" t="s">
        <v>64</v>
      </c>
      <c r="C45" s="14">
        <v>94965</v>
      </c>
      <c r="D45" s="16" t="s">
        <v>24</v>
      </c>
      <c r="E45" s="17" t="s">
        <v>54</v>
      </c>
      <c r="F45" s="14" t="s">
        <v>22</v>
      </c>
      <c r="G45" s="54">
        <f>2*0.3*0.2*4</f>
        <v>0.48</v>
      </c>
      <c r="H45" s="74" t="e">
        <f>VLOOKUP(C45,#REF!,1,0)</f>
        <v>#REF!</v>
      </c>
      <c r="I45" s="74" t="e">
        <f>MATCH(C45,#REF!,0)</f>
        <v>#REF!</v>
      </c>
      <c r="J45" s="74" t="e">
        <f>INDEX(#REF!,$I45,10)</f>
        <v>#REF!</v>
      </c>
      <c r="K45" s="74">
        <v>428.95</v>
      </c>
      <c r="L45" s="15">
        <f t="shared" si="3"/>
        <v>544.76649999999995</v>
      </c>
      <c r="M45" s="15">
        <v>261.49</v>
      </c>
      <c r="N45" s="1">
        <v>1.27</v>
      </c>
    </row>
    <row r="46" spans="1:14" ht="20.100000000000001" customHeight="1" outlineLevel="1">
      <c r="A46" s="6"/>
      <c r="B46" s="14"/>
      <c r="C46" s="11"/>
      <c r="D46" s="11"/>
      <c r="E46" s="12" t="s">
        <v>56</v>
      </c>
      <c r="F46" s="13"/>
      <c r="G46" s="51"/>
      <c r="H46" s="74"/>
      <c r="I46" s="74"/>
      <c r="J46" s="74"/>
      <c r="K46" s="74"/>
      <c r="L46" s="15"/>
      <c r="M46" s="15">
        <f t="shared" ref="M46:M56" si="4">G46*L46</f>
        <v>0</v>
      </c>
      <c r="N46" s="1">
        <v>1.27</v>
      </c>
    </row>
    <row r="47" spans="1:14" ht="25.5" outlineLevel="1">
      <c r="A47" s="6"/>
      <c r="B47" s="14" t="s">
        <v>88</v>
      </c>
      <c r="C47" s="14">
        <v>92268</v>
      </c>
      <c r="D47" s="16" t="s">
        <v>24</v>
      </c>
      <c r="E47" s="17" t="s">
        <v>110</v>
      </c>
      <c r="F47" s="14" t="s">
        <v>25</v>
      </c>
      <c r="G47" s="51">
        <f>8*0.2*0.3</f>
        <v>0.48</v>
      </c>
      <c r="H47" s="74" t="e">
        <f>VLOOKUP(C47,#REF!,1,0)</f>
        <v>#REF!</v>
      </c>
      <c r="I47" s="74" t="e">
        <f>MATCH(C47,#REF!,0)</f>
        <v>#REF!</v>
      </c>
      <c r="J47" s="74" t="e">
        <f>INDEX(#REF!,$I47,10)</f>
        <v>#REF!</v>
      </c>
      <c r="K47" s="74">
        <v>96.64</v>
      </c>
      <c r="L47" s="15">
        <f t="shared" si="3"/>
        <v>122.7328</v>
      </c>
      <c r="M47" s="15">
        <v>58.91</v>
      </c>
      <c r="N47" s="1">
        <v>1.27</v>
      </c>
    </row>
    <row r="48" spans="1:14" ht="25.5" outlineLevel="1">
      <c r="A48" s="6"/>
      <c r="B48" s="14" t="s">
        <v>95</v>
      </c>
      <c r="C48" s="14">
        <v>92791</v>
      </c>
      <c r="D48" s="16" t="s">
        <v>24</v>
      </c>
      <c r="E48" s="17" t="s">
        <v>62</v>
      </c>
      <c r="F48" s="14" t="s">
        <v>33</v>
      </c>
      <c r="G48" s="51">
        <v>12</v>
      </c>
      <c r="H48" s="74" t="e">
        <f>VLOOKUP(C48,#REF!,1,0)</f>
        <v>#REF!</v>
      </c>
      <c r="I48" s="74" t="e">
        <f>MATCH(C48,#REF!,0)</f>
        <v>#REF!</v>
      </c>
      <c r="J48" s="74" t="e">
        <f>INDEX(#REF!,$I48,10)</f>
        <v>#REF!</v>
      </c>
      <c r="K48" s="74">
        <v>11.84</v>
      </c>
      <c r="L48" s="15">
        <f t="shared" si="3"/>
        <v>15.036799999999999</v>
      </c>
      <c r="M48" s="15">
        <v>180.24</v>
      </c>
      <c r="N48" s="1">
        <v>1.27</v>
      </c>
    </row>
    <row r="49" spans="1:14" ht="25.5" outlineLevel="1">
      <c r="A49" s="6"/>
      <c r="B49" s="14" t="s">
        <v>96</v>
      </c>
      <c r="C49" s="14">
        <v>92792</v>
      </c>
      <c r="D49" s="16" t="s">
        <v>24</v>
      </c>
      <c r="E49" s="17" t="s">
        <v>63</v>
      </c>
      <c r="F49" s="14" t="s">
        <v>33</v>
      </c>
      <c r="G49" s="51">
        <v>4</v>
      </c>
      <c r="H49" s="74" t="e">
        <f>VLOOKUP(C49,#REF!,1,0)</f>
        <v>#REF!</v>
      </c>
      <c r="I49" s="74" t="e">
        <f>MATCH(C49,#REF!,0)</f>
        <v>#REF!</v>
      </c>
      <c r="J49" s="74" t="e">
        <f>INDEX(#REF!,$I49,10)</f>
        <v>#REF!</v>
      </c>
      <c r="K49" s="74">
        <v>12.12</v>
      </c>
      <c r="L49" s="15">
        <f t="shared" si="3"/>
        <v>15.392399999999999</v>
      </c>
      <c r="M49" s="15">
        <v>61.56</v>
      </c>
      <c r="N49" s="1">
        <v>1.27</v>
      </c>
    </row>
    <row r="50" spans="1:14" ht="20.100000000000001" customHeight="1" outlineLevel="1">
      <c r="A50" s="6"/>
      <c r="B50" s="14" t="s">
        <v>97</v>
      </c>
      <c r="C50" s="14">
        <v>94965</v>
      </c>
      <c r="D50" s="16" t="s">
        <v>24</v>
      </c>
      <c r="E50" s="17" t="s">
        <v>54</v>
      </c>
      <c r="F50" s="14" t="s">
        <v>22</v>
      </c>
      <c r="G50" s="54">
        <f>4*0.2*0.3</f>
        <v>0.24</v>
      </c>
      <c r="H50" s="74" t="e">
        <f>VLOOKUP(C50,#REF!,1,0)</f>
        <v>#REF!</v>
      </c>
      <c r="I50" s="74" t="e">
        <f>MATCH(C50,#REF!,0)</f>
        <v>#REF!</v>
      </c>
      <c r="J50" s="74" t="e">
        <f>INDEX(#REF!,$I50,10)</f>
        <v>#REF!</v>
      </c>
      <c r="K50" s="74">
        <v>428.95</v>
      </c>
      <c r="L50" s="15">
        <f t="shared" si="3"/>
        <v>544.76649999999995</v>
      </c>
      <c r="M50" s="15">
        <v>130.74</v>
      </c>
      <c r="N50" s="1">
        <v>1.27</v>
      </c>
    </row>
    <row r="51" spans="1:14" s="21" customFormat="1" ht="20.100000000000001" customHeight="1" outlineLevel="1">
      <c r="A51" s="6"/>
      <c r="B51" s="14"/>
      <c r="C51" s="11"/>
      <c r="D51" s="11"/>
      <c r="E51" s="12" t="s">
        <v>57</v>
      </c>
      <c r="F51" s="13"/>
      <c r="G51" s="54"/>
      <c r="H51" s="74"/>
      <c r="I51" s="74"/>
      <c r="J51" s="74"/>
      <c r="K51" s="74"/>
      <c r="L51" s="15"/>
      <c r="M51" s="15"/>
      <c r="N51" s="1"/>
    </row>
    <row r="52" spans="1:14" s="21" customFormat="1" ht="25.5" outlineLevel="1">
      <c r="A52" s="6"/>
      <c r="B52" s="14" t="s">
        <v>98</v>
      </c>
      <c r="C52" s="14">
        <v>92268</v>
      </c>
      <c r="D52" s="14" t="s">
        <v>24</v>
      </c>
      <c r="E52" s="17" t="s">
        <v>109</v>
      </c>
      <c r="F52" s="14" t="s">
        <v>25</v>
      </c>
      <c r="G52" s="54">
        <v>2</v>
      </c>
      <c r="H52" s="74" t="e">
        <f>VLOOKUP(C52,#REF!,1,0)</f>
        <v>#REF!</v>
      </c>
      <c r="I52" s="74" t="e">
        <f>MATCH(C52,#REF!,0)</f>
        <v>#REF!</v>
      </c>
      <c r="J52" s="74" t="e">
        <f>INDEX(#REF!,$I52,10)</f>
        <v>#REF!</v>
      </c>
      <c r="K52" s="74">
        <v>96.64</v>
      </c>
      <c r="L52" s="15">
        <f t="shared" si="3"/>
        <v>122.7328</v>
      </c>
      <c r="M52" s="15">
        <v>245.46</v>
      </c>
      <c r="N52" s="1">
        <v>1.27</v>
      </c>
    </row>
    <row r="53" spans="1:14" s="21" customFormat="1" ht="25.5" outlineLevel="1">
      <c r="A53" s="6"/>
      <c r="B53" s="14" t="s">
        <v>99</v>
      </c>
      <c r="C53" s="14">
        <v>92791</v>
      </c>
      <c r="D53" s="14" t="s">
        <v>24</v>
      </c>
      <c r="E53" s="17" t="s">
        <v>62</v>
      </c>
      <c r="F53" s="14" t="s">
        <v>33</v>
      </c>
      <c r="G53" s="54">
        <v>6</v>
      </c>
      <c r="H53" s="74" t="e">
        <f>VLOOKUP(C53,#REF!,1,0)</f>
        <v>#REF!</v>
      </c>
      <c r="I53" s="74" t="e">
        <f>MATCH(C53,#REF!,0)</f>
        <v>#REF!</v>
      </c>
      <c r="J53" s="74" t="e">
        <f>INDEX(#REF!,$I53,10)</f>
        <v>#REF!</v>
      </c>
      <c r="K53" s="74">
        <v>11.84</v>
      </c>
      <c r="L53" s="15">
        <f t="shared" si="3"/>
        <v>15.036799999999999</v>
      </c>
      <c r="M53" s="15">
        <v>90.24</v>
      </c>
      <c r="N53" s="1">
        <v>1.27</v>
      </c>
    </row>
    <row r="54" spans="1:14" s="21" customFormat="1" ht="25.5" outlineLevel="1">
      <c r="A54" s="6"/>
      <c r="B54" s="14" t="s">
        <v>100</v>
      </c>
      <c r="C54" s="14">
        <v>92792</v>
      </c>
      <c r="D54" s="14" t="s">
        <v>24</v>
      </c>
      <c r="E54" s="17" t="s">
        <v>63</v>
      </c>
      <c r="F54" s="14" t="s">
        <v>33</v>
      </c>
      <c r="G54" s="54">
        <v>3</v>
      </c>
      <c r="H54" s="74" t="e">
        <f>VLOOKUP(C54,#REF!,1,0)</f>
        <v>#REF!</v>
      </c>
      <c r="I54" s="74" t="e">
        <f>MATCH(C54,#REF!,0)</f>
        <v>#REF!</v>
      </c>
      <c r="J54" s="74" t="e">
        <f>INDEX(#REF!,$I54,10)</f>
        <v>#REF!</v>
      </c>
      <c r="K54" s="74">
        <v>12.12</v>
      </c>
      <c r="L54" s="15">
        <f t="shared" si="3"/>
        <v>15.392399999999999</v>
      </c>
      <c r="M54" s="15">
        <v>46.17</v>
      </c>
      <c r="N54" s="1">
        <v>1.27</v>
      </c>
    </row>
    <row r="55" spans="1:14" s="21" customFormat="1" ht="20.100000000000001" customHeight="1" outlineLevel="1">
      <c r="A55" s="6"/>
      <c r="B55" s="14" t="s">
        <v>101</v>
      </c>
      <c r="C55" s="14">
        <v>94965</v>
      </c>
      <c r="D55" s="14" t="s">
        <v>24</v>
      </c>
      <c r="E55" s="17" t="s">
        <v>54</v>
      </c>
      <c r="F55" s="14" t="s">
        <v>22</v>
      </c>
      <c r="G55" s="54">
        <f>4*0.1</f>
        <v>0.4</v>
      </c>
      <c r="H55" s="74" t="e">
        <f>VLOOKUP(C55,#REF!,1,0)</f>
        <v>#REF!</v>
      </c>
      <c r="I55" s="74" t="e">
        <f>MATCH(C55,#REF!,0)</f>
        <v>#REF!</v>
      </c>
      <c r="J55" s="74" t="e">
        <f>INDEX(#REF!,$I55,10)</f>
        <v>#REF!</v>
      </c>
      <c r="K55" s="74">
        <v>428.95</v>
      </c>
      <c r="L55" s="15">
        <f t="shared" si="3"/>
        <v>544.76649999999995</v>
      </c>
      <c r="M55" s="15">
        <v>217.91</v>
      </c>
      <c r="N55" s="1">
        <v>1.27</v>
      </c>
    </row>
    <row r="56" spans="1:14" ht="20.100000000000001" customHeight="1" outlineLevel="1">
      <c r="A56" s="6"/>
      <c r="B56" s="11"/>
      <c r="C56" s="11"/>
      <c r="D56" s="11"/>
      <c r="E56" s="12" t="s">
        <v>45</v>
      </c>
      <c r="F56" s="13"/>
      <c r="G56" s="51"/>
      <c r="H56" s="74"/>
      <c r="I56" s="74"/>
      <c r="J56" s="74"/>
      <c r="K56" s="74"/>
      <c r="L56" s="15">
        <f t="shared" si="3"/>
        <v>0</v>
      </c>
      <c r="M56" s="15">
        <f t="shared" si="4"/>
        <v>0</v>
      </c>
    </row>
    <row r="57" spans="1:14" ht="20.100000000000001" customHeight="1" outlineLevel="1">
      <c r="A57" s="6"/>
      <c r="B57" s="14" t="s">
        <v>102</v>
      </c>
      <c r="C57" s="14">
        <v>93182</v>
      </c>
      <c r="D57" s="14" t="s">
        <v>24</v>
      </c>
      <c r="E57" s="17" t="s">
        <v>46</v>
      </c>
      <c r="F57" s="14" t="s">
        <v>36</v>
      </c>
      <c r="G57" s="54">
        <v>1</v>
      </c>
      <c r="H57" s="74" t="e">
        <f>VLOOKUP(C57,#REF!,1,0)</f>
        <v>#REF!</v>
      </c>
      <c r="I57" s="74" t="e">
        <f>MATCH(C57,#REF!,0)</f>
        <v>#REF!</v>
      </c>
      <c r="J57" s="74" t="e">
        <f>INDEX(#REF!,$I57,10)</f>
        <v>#REF!</v>
      </c>
      <c r="K57" s="74">
        <v>61.71</v>
      </c>
      <c r="L57" s="15">
        <f t="shared" si="3"/>
        <v>78.371700000000004</v>
      </c>
      <c r="M57" s="15">
        <v>78.37</v>
      </c>
      <c r="N57" s="1">
        <v>1.27</v>
      </c>
    </row>
    <row r="58" spans="1:14" ht="20.100000000000001" customHeight="1" outlineLevel="1">
      <c r="A58" s="6"/>
      <c r="B58" s="157" t="s">
        <v>85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9"/>
      <c r="M58" s="20">
        <v>2057.2199999999998</v>
      </c>
    </row>
    <row r="59" spans="1:14" ht="20.100000000000001" customHeight="1">
      <c r="A59" s="6"/>
      <c r="B59" s="6"/>
      <c r="C59" s="6"/>
      <c r="D59" s="6"/>
      <c r="E59" s="32"/>
      <c r="F59" s="6"/>
      <c r="G59" s="49"/>
      <c r="H59" s="49"/>
      <c r="I59" s="49"/>
      <c r="J59" s="49"/>
      <c r="K59" s="48"/>
      <c r="L59" s="7"/>
      <c r="M59" s="7"/>
    </row>
    <row r="60" spans="1:14" ht="20.100000000000001" customHeight="1">
      <c r="A60" s="6"/>
      <c r="B60" s="39">
        <v>5</v>
      </c>
      <c r="C60" s="39"/>
      <c r="D60" s="39"/>
      <c r="E60" s="24" t="s">
        <v>81</v>
      </c>
      <c r="F60" s="24"/>
      <c r="G60" s="53"/>
      <c r="H60" s="53"/>
      <c r="I60" s="53"/>
      <c r="J60" s="53"/>
      <c r="K60" s="53"/>
      <c r="L60" s="24"/>
      <c r="M60" s="25">
        <f>M63</f>
        <v>819.48</v>
      </c>
    </row>
    <row r="61" spans="1:14" ht="20.100000000000001" customHeight="1" outlineLevel="1">
      <c r="A61" s="6"/>
      <c r="B61" s="35"/>
      <c r="C61" s="35"/>
      <c r="D61" s="35"/>
      <c r="E61" s="22" t="s">
        <v>47</v>
      </c>
      <c r="F61" s="16"/>
      <c r="G61" s="52"/>
      <c r="H61" s="74"/>
      <c r="I61" s="74"/>
      <c r="J61" s="74"/>
      <c r="K61" s="74"/>
      <c r="L61" s="15"/>
      <c r="M61" s="15"/>
    </row>
    <row r="62" spans="1:14" ht="39.950000000000003" customHeight="1" outlineLevel="1">
      <c r="A62" s="6"/>
      <c r="B62" s="16" t="s">
        <v>32</v>
      </c>
      <c r="C62" s="16">
        <v>103323</v>
      </c>
      <c r="D62" s="16" t="s">
        <v>24</v>
      </c>
      <c r="E62" s="17" t="s">
        <v>65</v>
      </c>
      <c r="F62" s="16" t="s">
        <v>25</v>
      </c>
      <c r="G62" s="52">
        <f>4*3</f>
        <v>12</v>
      </c>
      <c r="H62" s="74" t="e">
        <f>VLOOKUP(C62,#REF!,1,0)</f>
        <v>#REF!</v>
      </c>
      <c r="I62" s="74" t="e">
        <f>MATCH(C62,#REF!,0)</f>
        <v>#REF!</v>
      </c>
      <c r="J62" s="74" t="e">
        <f>INDEX(#REF!,$I62,10)</f>
        <v>#REF!</v>
      </c>
      <c r="K62" s="74">
        <v>53.77</v>
      </c>
      <c r="L62" s="15">
        <f>K62*N62</f>
        <v>68.287900000000008</v>
      </c>
      <c r="M62" s="15">
        <v>819.48</v>
      </c>
      <c r="N62" s="1">
        <v>1.27</v>
      </c>
    </row>
    <row r="63" spans="1:14" ht="20.100000000000001" customHeight="1" outlineLevel="1">
      <c r="A63" s="6"/>
      <c r="B63" s="157" t="s">
        <v>85</v>
      </c>
      <c r="C63" s="157"/>
      <c r="D63" s="157"/>
      <c r="E63" s="157"/>
      <c r="F63" s="157"/>
      <c r="G63" s="157"/>
      <c r="H63" s="157"/>
      <c r="I63" s="157"/>
      <c r="J63" s="157"/>
      <c r="K63" s="157"/>
      <c r="L63" s="19"/>
      <c r="M63" s="20">
        <v>819.48</v>
      </c>
    </row>
    <row r="64" spans="1:14" ht="20.100000000000001" customHeight="1">
      <c r="A64" s="6"/>
      <c r="B64" s="6"/>
      <c r="C64" s="6"/>
      <c r="D64" s="6"/>
      <c r="E64" s="32"/>
      <c r="F64" s="6"/>
      <c r="G64" s="49"/>
      <c r="H64" s="49"/>
      <c r="I64" s="49"/>
      <c r="J64" s="49"/>
      <c r="K64" s="48"/>
      <c r="L64" s="7"/>
      <c r="M64" s="7"/>
    </row>
    <row r="65" spans="1:14" ht="20.100000000000001" customHeight="1">
      <c r="A65" s="6"/>
      <c r="B65" s="39">
        <v>6</v>
      </c>
      <c r="C65" s="23"/>
      <c r="D65" s="23"/>
      <c r="E65" s="24" t="s">
        <v>48</v>
      </c>
      <c r="F65" s="24"/>
      <c r="G65" s="53"/>
      <c r="H65" s="53"/>
      <c r="I65" s="53"/>
      <c r="J65" s="53"/>
      <c r="K65" s="53"/>
      <c r="L65" s="24"/>
      <c r="M65" s="25">
        <f>M75</f>
        <v>40629</v>
      </c>
    </row>
    <row r="66" spans="1:14" ht="20.100000000000001" customHeight="1" outlineLevel="1">
      <c r="A66" s="6"/>
      <c r="B66" s="11"/>
      <c r="C66" s="11"/>
      <c r="D66" s="11"/>
      <c r="E66" s="19" t="s">
        <v>59</v>
      </c>
      <c r="F66" s="19"/>
      <c r="G66" s="50"/>
      <c r="H66" s="50"/>
      <c r="I66" s="50"/>
      <c r="J66" s="50"/>
      <c r="K66" s="56"/>
      <c r="L66" s="36"/>
      <c r="M66" s="36"/>
    </row>
    <row r="67" spans="1:14" ht="20.100000000000001" customHeight="1" outlineLevel="1">
      <c r="A67" s="6"/>
      <c r="B67" s="16" t="s">
        <v>35</v>
      </c>
      <c r="C67" s="16">
        <v>90843</v>
      </c>
      <c r="D67" s="16" t="s">
        <v>24</v>
      </c>
      <c r="E67" s="17" t="s">
        <v>71</v>
      </c>
      <c r="F67" s="16" t="s">
        <v>49</v>
      </c>
      <c r="G67" s="52">
        <v>4</v>
      </c>
      <c r="H67" s="74" t="e">
        <f>VLOOKUP(C67,#REF!,1,0)</f>
        <v>#REF!</v>
      </c>
      <c r="I67" s="74" t="e">
        <f>MATCH(C67,#REF!,0)</f>
        <v>#REF!</v>
      </c>
      <c r="J67" s="74" t="e">
        <f>INDEX(#REF!,$I67,10)</f>
        <v>#REF!</v>
      </c>
      <c r="K67" s="74">
        <v>1009.69</v>
      </c>
      <c r="L67" s="15">
        <f>K67*N67</f>
        <v>1282.3063000000002</v>
      </c>
      <c r="M67" s="15">
        <v>5129.24</v>
      </c>
      <c r="N67" s="1">
        <v>1.27</v>
      </c>
    </row>
    <row r="68" spans="1:14" s="34" customFormat="1" ht="30" customHeight="1" outlineLevel="1">
      <c r="A68" s="6"/>
      <c r="B68" s="16" t="s">
        <v>50</v>
      </c>
      <c r="C68" s="16">
        <v>1</v>
      </c>
      <c r="D68" s="16" t="s">
        <v>136</v>
      </c>
      <c r="E68" s="17" t="s">
        <v>74</v>
      </c>
      <c r="F68" s="16" t="s">
        <v>49</v>
      </c>
      <c r="G68" s="52">
        <v>4</v>
      </c>
      <c r="H68" s="74" t="e">
        <f>VLOOKUP(C68,#REF!,1,0)</f>
        <v>#REF!</v>
      </c>
      <c r="I68" s="74" t="e">
        <f>MATCH(C68,#REF!,0)</f>
        <v>#REF!</v>
      </c>
      <c r="J68" s="74" t="e">
        <f>INDEX(#REF!,$I68,10)</f>
        <v>#REF!</v>
      </c>
      <c r="K68" s="74">
        <v>1900</v>
      </c>
      <c r="L68" s="15">
        <f t="shared" ref="L68:L74" si="5">K68*N68</f>
        <v>2413</v>
      </c>
      <c r="M68" s="15">
        <v>9652</v>
      </c>
      <c r="N68" s="1">
        <v>1.27</v>
      </c>
    </row>
    <row r="69" spans="1:14" ht="30" customHeight="1" outlineLevel="1">
      <c r="A69" s="6"/>
      <c r="B69" s="16" t="s">
        <v>66</v>
      </c>
      <c r="C69" s="16">
        <v>2</v>
      </c>
      <c r="D69" s="16" t="s">
        <v>136</v>
      </c>
      <c r="E69" s="17" t="s">
        <v>68</v>
      </c>
      <c r="F69" s="16" t="s">
        <v>49</v>
      </c>
      <c r="G69" s="52">
        <v>3</v>
      </c>
      <c r="H69" s="74" t="e">
        <f>VLOOKUP(C69,#REF!,1,0)</f>
        <v>#REF!</v>
      </c>
      <c r="I69" s="74" t="e">
        <f>MATCH(C69,#REF!,0)</f>
        <v>#REF!</v>
      </c>
      <c r="J69" s="74" t="e">
        <f>INDEX(#REF!,$I69,10)</f>
        <v>#REF!</v>
      </c>
      <c r="K69" s="74">
        <v>1700</v>
      </c>
      <c r="L69" s="15">
        <f t="shared" si="5"/>
        <v>2159</v>
      </c>
      <c r="M69" s="15">
        <v>8636</v>
      </c>
      <c r="N69" s="1">
        <v>1.27</v>
      </c>
    </row>
    <row r="70" spans="1:14" ht="30" customHeight="1" outlineLevel="1">
      <c r="A70" s="6"/>
      <c r="B70" s="16" t="s">
        <v>67</v>
      </c>
      <c r="C70" s="16">
        <v>90841</v>
      </c>
      <c r="D70" s="16" t="s">
        <v>24</v>
      </c>
      <c r="E70" s="17" t="s">
        <v>72</v>
      </c>
      <c r="F70" s="16" t="s">
        <v>49</v>
      </c>
      <c r="G70" s="52">
        <v>2</v>
      </c>
      <c r="H70" s="74" t="e">
        <f>VLOOKUP(C70,#REF!,1,0)</f>
        <v>#REF!</v>
      </c>
      <c r="I70" s="74" t="e">
        <f>MATCH(C70,#REF!,0)</f>
        <v>#REF!</v>
      </c>
      <c r="J70" s="74" t="e">
        <f>INDEX(#REF!,$I70,10)</f>
        <v>#REF!</v>
      </c>
      <c r="K70" s="74">
        <v>957.06</v>
      </c>
      <c r="L70" s="15">
        <f t="shared" si="5"/>
        <v>1215.4661999999998</v>
      </c>
      <c r="M70" s="15">
        <v>2430.94</v>
      </c>
      <c r="N70" s="1">
        <v>1.27</v>
      </c>
    </row>
    <row r="71" spans="1:14" ht="30" customHeight="1" outlineLevel="1">
      <c r="A71" s="6"/>
      <c r="B71" s="16" t="s">
        <v>6</v>
      </c>
      <c r="C71" s="16">
        <v>91335</v>
      </c>
      <c r="D71" s="16" t="s">
        <v>24</v>
      </c>
      <c r="E71" s="17" t="s">
        <v>73</v>
      </c>
      <c r="F71" s="16" t="s">
        <v>49</v>
      </c>
      <c r="G71" s="52">
        <v>3</v>
      </c>
      <c r="H71" s="74" t="e">
        <f>VLOOKUP(C71,#REF!,1,0)</f>
        <v>#REF!</v>
      </c>
      <c r="I71" s="74" t="e">
        <f>MATCH(C71,#REF!,0)</f>
        <v>#REF!</v>
      </c>
      <c r="J71" s="74" t="e">
        <f>INDEX(#REF!,$I71,10)</f>
        <v>#REF!</v>
      </c>
      <c r="K71" s="74">
        <v>1419.48</v>
      </c>
      <c r="L71" s="15">
        <f t="shared" si="5"/>
        <v>1802.7396000000001</v>
      </c>
      <c r="M71" s="15">
        <v>5408.22</v>
      </c>
      <c r="N71" s="1">
        <v>1.27</v>
      </c>
    </row>
    <row r="72" spans="1:14" ht="30" customHeight="1" outlineLevel="1">
      <c r="A72" s="6"/>
      <c r="B72" s="16" t="s">
        <v>69</v>
      </c>
      <c r="C72" s="16">
        <v>3</v>
      </c>
      <c r="D72" s="16" t="s">
        <v>136</v>
      </c>
      <c r="E72" s="17" t="s">
        <v>76</v>
      </c>
      <c r="F72" s="16" t="s">
        <v>49</v>
      </c>
      <c r="G72" s="52">
        <v>6</v>
      </c>
      <c r="H72" s="74" t="e">
        <f>VLOOKUP(C72,#REF!,1,0)</f>
        <v>#REF!</v>
      </c>
      <c r="I72" s="74" t="e">
        <f>MATCH(C72,#REF!,0)</f>
        <v>#REF!</v>
      </c>
      <c r="J72" s="74" t="e">
        <f>INDEX(#REF!,$I72,10)</f>
        <v>#REF!</v>
      </c>
      <c r="K72" s="74">
        <v>650</v>
      </c>
      <c r="L72" s="15">
        <f t="shared" si="5"/>
        <v>825.5</v>
      </c>
      <c r="M72" s="15">
        <v>4953</v>
      </c>
      <c r="N72" s="1">
        <v>1.27</v>
      </c>
    </row>
    <row r="73" spans="1:14" ht="30" customHeight="1" outlineLevel="1">
      <c r="A73" s="6"/>
      <c r="B73" s="16" t="s">
        <v>89</v>
      </c>
      <c r="C73" s="16">
        <v>4</v>
      </c>
      <c r="D73" s="16" t="s">
        <v>136</v>
      </c>
      <c r="E73" s="17" t="s">
        <v>77</v>
      </c>
      <c r="F73" s="16" t="s">
        <v>49</v>
      </c>
      <c r="G73" s="52">
        <v>6</v>
      </c>
      <c r="H73" s="74" t="e">
        <f>VLOOKUP(C73,#REF!,1,0)</f>
        <v>#REF!</v>
      </c>
      <c r="I73" s="74" t="e">
        <f>MATCH(C73,#REF!,0)</f>
        <v>#REF!</v>
      </c>
      <c r="J73" s="74" t="e">
        <f>INDEX(#REF!,$I73,10)</f>
        <v>#REF!</v>
      </c>
      <c r="K73" s="74">
        <v>420</v>
      </c>
      <c r="L73" s="15">
        <f t="shared" si="5"/>
        <v>533.4</v>
      </c>
      <c r="M73" s="15">
        <v>3200.4</v>
      </c>
      <c r="N73" s="1">
        <v>1.27</v>
      </c>
    </row>
    <row r="74" spans="1:14" ht="30" customHeight="1" outlineLevel="1">
      <c r="A74" s="6"/>
      <c r="B74" s="16" t="s">
        <v>107</v>
      </c>
      <c r="C74" s="16">
        <v>5</v>
      </c>
      <c r="D74" s="16" t="s">
        <v>136</v>
      </c>
      <c r="E74" s="17" t="s">
        <v>78</v>
      </c>
      <c r="F74" s="16" t="s">
        <v>49</v>
      </c>
      <c r="G74" s="52">
        <v>2</v>
      </c>
      <c r="H74" s="74" t="e">
        <f>VLOOKUP(C74,#REF!,1,0)</f>
        <v>#REF!</v>
      </c>
      <c r="I74" s="74" t="e">
        <f>MATCH(C74,#REF!,0)</f>
        <v>#REF!</v>
      </c>
      <c r="J74" s="74" t="e">
        <f>INDEX(#REF!,$I74,10)</f>
        <v>#REF!</v>
      </c>
      <c r="K74" s="74">
        <v>480</v>
      </c>
      <c r="L74" s="15">
        <f t="shared" si="5"/>
        <v>609.6</v>
      </c>
      <c r="M74" s="15">
        <v>1219.2</v>
      </c>
      <c r="N74" s="1">
        <v>1.27</v>
      </c>
    </row>
    <row r="75" spans="1:14" ht="20.100000000000001" customHeight="1" outlineLevel="1">
      <c r="A75" s="6"/>
      <c r="B75" s="157" t="s">
        <v>85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9"/>
      <c r="M75" s="20">
        <v>40629</v>
      </c>
    </row>
    <row r="76" spans="1:14" ht="20.100000000000001" customHeight="1">
      <c r="A76" s="6"/>
      <c r="B76" s="6"/>
      <c r="C76" s="6"/>
      <c r="D76" s="6"/>
      <c r="E76" s="32"/>
      <c r="F76" s="6"/>
      <c r="G76" s="49"/>
      <c r="H76" s="49"/>
      <c r="I76" s="49"/>
      <c r="J76" s="49"/>
      <c r="K76" s="48"/>
      <c r="L76" s="7"/>
      <c r="M76" s="7"/>
    </row>
    <row r="77" spans="1:14" ht="20.100000000000001" customHeight="1">
      <c r="A77" s="6"/>
      <c r="B77" s="39">
        <v>7</v>
      </c>
      <c r="C77" s="23"/>
      <c r="D77" s="23"/>
      <c r="E77" s="24" t="s">
        <v>82</v>
      </c>
      <c r="F77" s="24"/>
      <c r="G77" s="53"/>
      <c r="H77" s="53"/>
      <c r="I77" s="53"/>
      <c r="J77" s="53"/>
      <c r="K77" s="53"/>
      <c r="L77" s="24"/>
      <c r="M77" s="25">
        <f>M93</f>
        <v>88063.03</v>
      </c>
    </row>
    <row r="78" spans="1:14" ht="30" customHeight="1" outlineLevel="1">
      <c r="A78" s="6"/>
      <c r="B78" s="16" t="s">
        <v>157</v>
      </c>
      <c r="C78" s="82" t="s">
        <v>142</v>
      </c>
      <c r="D78" s="85" t="s">
        <v>119</v>
      </c>
      <c r="E78" s="79" t="s">
        <v>137</v>
      </c>
      <c r="F78" s="16" t="s">
        <v>36</v>
      </c>
      <c r="G78" s="52">
        <v>80</v>
      </c>
      <c r="H78" s="74"/>
      <c r="I78" s="74"/>
      <c r="J78" s="74"/>
      <c r="K78" s="86">
        <v>12.94</v>
      </c>
      <c r="L78" s="15">
        <f>K78*N78</f>
        <v>16.433799999999998</v>
      </c>
      <c r="M78" s="15">
        <v>1314.4</v>
      </c>
      <c r="N78" s="1">
        <v>1.27</v>
      </c>
    </row>
    <row r="79" spans="1:14" ht="20.100000000000001" customHeight="1" outlineLevel="1">
      <c r="A79" s="6"/>
      <c r="B79" s="16" t="s">
        <v>158</v>
      </c>
      <c r="C79" s="83" t="s">
        <v>143</v>
      </c>
      <c r="D79" s="85" t="s">
        <v>119</v>
      </c>
      <c r="E79" s="80" t="s">
        <v>138</v>
      </c>
      <c r="F79" s="16" t="s">
        <v>36</v>
      </c>
      <c r="G79" s="52">
        <v>60</v>
      </c>
      <c r="H79" s="74"/>
      <c r="I79" s="74"/>
      <c r="J79" s="74"/>
      <c r="K79" s="86">
        <v>35.369999999999997</v>
      </c>
      <c r="L79" s="15">
        <f t="shared" ref="L79:L84" si="6">K79*N79</f>
        <v>44.919899999999998</v>
      </c>
      <c r="M79" s="15">
        <v>2695.2</v>
      </c>
      <c r="N79" s="1">
        <v>1.27</v>
      </c>
    </row>
    <row r="80" spans="1:14" ht="20.100000000000001" customHeight="1" outlineLevel="1">
      <c r="A80" s="6"/>
      <c r="B80" s="16" t="s">
        <v>159</v>
      </c>
      <c r="C80" s="83" t="s">
        <v>144</v>
      </c>
      <c r="D80" s="85" t="s">
        <v>119</v>
      </c>
      <c r="E80" s="81" t="s">
        <v>139</v>
      </c>
      <c r="F80" s="16" t="s">
        <v>36</v>
      </c>
      <c r="G80" s="52">
        <v>35</v>
      </c>
      <c r="H80" s="74"/>
      <c r="I80" s="74"/>
      <c r="J80" s="74"/>
      <c r="K80" s="87">
        <v>42.48</v>
      </c>
      <c r="L80" s="15">
        <f t="shared" si="6"/>
        <v>53.949599999999997</v>
      </c>
      <c r="M80" s="15">
        <v>1888.25</v>
      </c>
      <c r="N80" s="1">
        <v>1.27</v>
      </c>
    </row>
    <row r="81" spans="1:14" ht="20.100000000000001" customHeight="1" outlineLevel="1">
      <c r="A81" s="6"/>
      <c r="B81" s="16" t="s">
        <v>160</v>
      </c>
      <c r="C81" s="83" t="s">
        <v>145</v>
      </c>
      <c r="D81" s="85" t="s">
        <v>119</v>
      </c>
      <c r="E81" s="81" t="s">
        <v>140</v>
      </c>
      <c r="F81" s="16" t="s">
        <v>36</v>
      </c>
      <c r="G81" s="52">
        <v>350</v>
      </c>
      <c r="H81" s="74"/>
      <c r="I81" s="74"/>
      <c r="J81" s="74"/>
      <c r="K81" s="88">
        <v>9.2200000000000006</v>
      </c>
      <c r="L81" s="15">
        <f t="shared" si="6"/>
        <v>11.7094</v>
      </c>
      <c r="M81" s="15">
        <v>4098.5</v>
      </c>
      <c r="N81" s="1">
        <v>1.27</v>
      </c>
    </row>
    <row r="82" spans="1:14" s="21" customFormat="1" ht="38.25" customHeight="1" outlineLevel="1">
      <c r="A82" s="6"/>
      <c r="B82" s="16" t="s">
        <v>161</v>
      </c>
      <c r="C82" s="84">
        <v>94228</v>
      </c>
      <c r="D82" s="85" t="s">
        <v>24</v>
      </c>
      <c r="E82" s="81" t="s">
        <v>147</v>
      </c>
      <c r="F82" s="16" t="s">
        <v>36</v>
      </c>
      <c r="G82" s="52">
        <v>140</v>
      </c>
      <c r="H82" s="74"/>
      <c r="I82" s="74"/>
      <c r="J82" s="74"/>
      <c r="K82" s="88">
        <v>108.44</v>
      </c>
      <c r="L82" s="15">
        <f t="shared" si="6"/>
        <v>137.71879999999999</v>
      </c>
      <c r="M82" s="15">
        <v>19280.8</v>
      </c>
      <c r="N82" s="1">
        <v>1.27</v>
      </c>
    </row>
    <row r="83" spans="1:14" s="21" customFormat="1" ht="38.25" customHeight="1" outlineLevel="1">
      <c r="A83" s="6"/>
      <c r="B83" s="16" t="s">
        <v>162</v>
      </c>
      <c r="C83" s="84">
        <v>94221</v>
      </c>
      <c r="D83" s="85"/>
      <c r="E83" s="81" t="s">
        <v>166</v>
      </c>
      <c r="F83" s="16" t="s">
        <v>36</v>
      </c>
      <c r="G83" s="52">
        <v>20</v>
      </c>
      <c r="H83" s="74"/>
      <c r="I83" s="74"/>
      <c r="J83" s="74"/>
      <c r="K83" s="88">
        <v>23.53</v>
      </c>
      <c r="L83" s="15">
        <f t="shared" si="6"/>
        <v>29.883100000000002</v>
      </c>
      <c r="M83" s="15">
        <v>597.6</v>
      </c>
      <c r="N83" s="1">
        <v>1.27</v>
      </c>
    </row>
    <row r="84" spans="1:14" s="21" customFormat="1" ht="20.100000000000001" customHeight="1" outlineLevel="1">
      <c r="A84" s="6"/>
      <c r="B84" s="16" t="s">
        <v>162</v>
      </c>
      <c r="C84" s="84" t="s">
        <v>146</v>
      </c>
      <c r="D84" s="85" t="s">
        <v>119</v>
      </c>
      <c r="E84" s="81" t="s">
        <v>141</v>
      </c>
      <c r="F84" s="16" t="s">
        <v>25</v>
      </c>
      <c r="G84" s="52">
        <v>60</v>
      </c>
      <c r="H84" s="74"/>
      <c r="I84" s="74"/>
      <c r="J84" s="74"/>
      <c r="K84" s="88">
        <v>86.17</v>
      </c>
      <c r="L84" s="15">
        <f t="shared" si="6"/>
        <v>109.4359</v>
      </c>
      <c r="M84" s="15">
        <v>6566.4</v>
      </c>
      <c r="N84" s="1">
        <v>1.27</v>
      </c>
    </row>
    <row r="85" spans="1:14" s="21" customFormat="1" ht="20.100000000000001" customHeight="1" outlineLevel="1">
      <c r="A85" s="6"/>
      <c r="B85" s="16" t="s">
        <v>156</v>
      </c>
      <c r="C85" s="84"/>
      <c r="D85" s="85"/>
      <c r="E85" s="90" t="s">
        <v>153</v>
      </c>
      <c r="F85" s="16"/>
      <c r="G85" s="52"/>
      <c r="H85" s="74"/>
      <c r="I85" s="74"/>
      <c r="J85" s="74"/>
      <c r="K85" s="88"/>
      <c r="L85" s="15"/>
      <c r="M85" s="15"/>
      <c r="N85" s="1"/>
    </row>
    <row r="86" spans="1:14" s="21" customFormat="1" ht="49.5" customHeight="1" outlineLevel="1">
      <c r="A86" s="6"/>
      <c r="B86" s="16" t="s">
        <v>167</v>
      </c>
      <c r="C86" s="84">
        <v>92568</v>
      </c>
      <c r="D86" s="85" t="s">
        <v>163</v>
      </c>
      <c r="E86" s="81" t="s">
        <v>154</v>
      </c>
      <c r="F86" s="89" t="s">
        <v>25</v>
      </c>
      <c r="G86" s="52">
        <f>12*11</f>
        <v>132</v>
      </c>
      <c r="H86" s="74"/>
      <c r="I86" s="74"/>
      <c r="J86" s="74"/>
      <c r="K86" s="88">
        <v>134.24</v>
      </c>
      <c r="L86" s="15">
        <f>K86*N86</f>
        <v>170.48480000000001</v>
      </c>
      <c r="M86" s="15">
        <v>22503.360000000001</v>
      </c>
      <c r="N86" s="1">
        <v>1.27</v>
      </c>
    </row>
    <row r="87" spans="1:14" s="21" customFormat="1" ht="32.25" customHeight="1" outlineLevel="1">
      <c r="A87" s="6"/>
      <c r="B87" s="16" t="s">
        <v>168</v>
      </c>
      <c r="C87" s="84">
        <v>92586</v>
      </c>
      <c r="D87" s="85" t="s">
        <v>163</v>
      </c>
      <c r="E87" s="81" t="s">
        <v>155</v>
      </c>
      <c r="F87" s="89" t="s">
        <v>152</v>
      </c>
      <c r="G87" s="52">
        <v>6</v>
      </c>
      <c r="H87" s="74"/>
      <c r="I87" s="74"/>
      <c r="J87" s="74"/>
      <c r="K87" s="88">
        <v>964.48</v>
      </c>
      <c r="L87" s="15">
        <f t="shared" ref="L87:L91" si="7">K87*N87</f>
        <v>1224.8896</v>
      </c>
      <c r="M87" s="15">
        <v>7349.34</v>
      </c>
      <c r="N87" s="1">
        <v>1.27</v>
      </c>
    </row>
    <row r="88" spans="1:14" s="21" customFormat="1" ht="42.75" customHeight="1" outlineLevel="1">
      <c r="A88" s="6"/>
      <c r="B88" s="16" t="s">
        <v>169</v>
      </c>
      <c r="C88" s="84">
        <v>94228</v>
      </c>
      <c r="D88" s="85" t="s">
        <v>24</v>
      </c>
      <c r="E88" s="81" t="s">
        <v>147</v>
      </c>
      <c r="F88" s="16" t="s">
        <v>36</v>
      </c>
      <c r="G88" s="52">
        <v>22</v>
      </c>
      <c r="H88" s="74"/>
      <c r="I88" s="74"/>
      <c r="J88" s="74"/>
      <c r="K88" s="88">
        <v>108.44</v>
      </c>
      <c r="L88" s="15">
        <f t="shared" si="7"/>
        <v>137.71879999999999</v>
      </c>
      <c r="M88" s="15">
        <v>3029.84</v>
      </c>
      <c r="N88" s="1">
        <v>1.27</v>
      </c>
    </row>
    <row r="89" spans="1:14" s="21" customFormat="1" ht="39" customHeight="1" outlineLevel="1">
      <c r="A89" s="6"/>
      <c r="B89" s="16" t="s">
        <v>170</v>
      </c>
      <c r="C89" s="84" t="s">
        <v>164</v>
      </c>
      <c r="D89" s="85" t="s">
        <v>119</v>
      </c>
      <c r="E89" s="81" t="s">
        <v>165</v>
      </c>
      <c r="F89" s="16" t="s">
        <v>36</v>
      </c>
      <c r="G89" s="52">
        <v>35</v>
      </c>
      <c r="H89" s="74"/>
      <c r="I89" s="74"/>
      <c r="J89" s="74"/>
      <c r="K89" s="88">
        <v>88.52</v>
      </c>
      <c r="L89" s="15">
        <f t="shared" si="7"/>
        <v>112.4204</v>
      </c>
      <c r="M89" s="15">
        <v>3934.7</v>
      </c>
      <c r="N89" s="1">
        <v>1.27</v>
      </c>
    </row>
    <row r="90" spans="1:14" s="21" customFormat="1" ht="46.5" customHeight="1" outlineLevel="1">
      <c r="A90" s="6"/>
      <c r="B90" s="16" t="s">
        <v>171</v>
      </c>
      <c r="C90" s="84">
        <v>94221</v>
      </c>
      <c r="D90" s="85" t="s">
        <v>24</v>
      </c>
      <c r="E90" s="81" t="s">
        <v>166</v>
      </c>
      <c r="F90" s="16" t="s">
        <v>36</v>
      </c>
      <c r="G90" s="52">
        <v>12</v>
      </c>
      <c r="H90" s="74"/>
      <c r="I90" s="74"/>
      <c r="J90" s="74"/>
      <c r="K90" s="88">
        <v>23.53</v>
      </c>
      <c r="L90" s="15">
        <f t="shared" si="7"/>
        <v>29.883100000000002</v>
      </c>
      <c r="M90" s="15">
        <v>358.56</v>
      </c>
      <c r="N90" s="1">
        <v>1.27</v>
      </c>
    </row>
    <row r="91" spans="1:14" s="21" customFormat="1" ht="20.100000000000001" customHeight="1" outlineLevel="1">
      <c r="A91" s="6"/>
      <c r="B91" s="16" t="s">
        <v>172</v>
      </c>
      <c r="C91" s="84" t="s">
        <v>146</v>
      </c>
      <c r="D91" s="85" t="s">
        <v>119</v>
      </c>
      <c r="E91" s="81" t="s">
        <v>141</v>
      </c>
      <c r="F91" s="16" t="s">
        <v>25</v>
      </c>
      <c r="G91" s="52">
        <v>132</v>
      </c>
      <c r="H91" s="74"/>
      <c r="I91" s="74"/>
      <c r="J91" s="74"/>
      <c r="K91" s="88">
        <v>86.17</v>
      </c>
      <c r="L91" s="15">
        <f t="shared" si="7"/>
        <v>109.4359</v>
      </c>
      <c r="M91" s="15">
        <v>14446.08</v>
      </c>
      <c r="N91" s="1">
        <v>1.27</v>
      </c>
    </row>
    <row r="92" spans="1:14" s="21" customFormat="1" ht="20.100000000000001" customHeight="1" outlineLevel="1">
      <c r="A92" s="6"/>
      <c r="B92" s="16"/>
      <c r="C92" s="84"/>
      <c r="D92" s="85"/>
      <c r="E92" s="81"/>
      <c r="F92" s="16"/>
      <c r="G92" s="52"/>
      <c r="H92" s="74"/>
      <c r="I92" s="74"/>
      <c r="J92" s="74"/>
      <c r="K92" s="88"/>
      <c r="L92" s="15"/>
      <c r="M92" s="15"/>
      <c r="N92" s="1"/>
    </row>
    <row r="93" spans="1:14" ht="20.100000000000001" customHeight="1" outlineLevel="1">
      <c r="A93" s="6"/>
      <c r="B93" s="157" t="s">
        <v>90</v>
      </c>
      <c r="C93" s="157"/>
      <c r="D93" s="157"/>
      <c r="E93" s="157"/>
      <c r="F93" s="157"/>
      <c r="G93" s="157"/>
      <c r="H93" s="157"/>
      <c r="I93" s="157"/>
      <c r="J93" s="157"/>
      <c r="K93" s="157"/>
      <c r="L93" s="19"/>
      <c r="M93" s="20">
        <v>88063.03</v>
      </c>
    </row>
    <row r="94" spans="1:14" ht="20.100000000000001" customHeight="1">
      <c r="A94" s="6"/>
      <c r="B94" s="6"/>
      <c r="C94" s="6"/>
      <c r="D94" s="6"/>
      <c r="E94" s="32"/>
      <c r="F94" s="6"/>
      <c r="G94" s="49"/>
      <c r="H94" s="49"/>
      <c r="I94" s="49"/>
      <c r="J94" s="49"/>
      <c r="K94" s="48"/>
      <c r="L94" s="7"/>
      <c r="M94" s="7"/>
    </row>
    <row r="95" spans="1:14" ht="20.100000000000001" customHeight="1">
      <c r="A95" s="6"/>
      <c r="B95" s="6"/>
      <c r="C95" s="6"/>
      <c r="D95" s="6"/>
      <c r="E95" s="32"/>
      <c r="F95" s="6"/>
      <c r="G95" s="49"/>
      <c r="H95" s="49"/>
      <c r="I95" s="49"/>
      <c r="J95" s="49"/>
      <c r="K95" s="48"/>
      <c r="L95" s="7"/>
      <c r="M95" s="7"/>
    </row>
    <row r="96" spans="1:14" ht="20.100000000000001" customHeight="1">
      <c r="A96" s="6"/>
      <c r="B96" s="39">
        <v>8</v>
      </c>
      <c r="C96" s="23"/>
      <c r="D96" s="23"/>
      <c r="E96" s="24" t="s">
        <v>83</v>
      </c>
      <c r="F96" s="24"/>
      <c r="G96" s="55"/>
      <c r="H96" s="55"/>
      <c r="I96" s="55"/>
      <c r="J96" s="55"/>
      <c r="K96" s="53"/>
      <c r="L96" s="24"/>
      <c r="M96" s="25">
        <f>M101</f>
        <v>9641.0300000000007</v>
      </c>
    </row>
    <row r="97" spans="1:14" ht="30" customHeight="1" outlineLevel="1">
      <c r="A97" s="6"/>
      <c r="B97" s="16" t="s">
        <v>259</v>
      </c>
      <c r="C97" s="16">
        <v>87245</v>
      </c>
      <c r="D97" s="16" t="s">
        <v>24</v>
      </c>
      <c r="E97" s="17" t="s">
        <v>51</v>
      </c>
      <c r="F97" s="16" t="s">
        <v>25</v>
      </c>
      <c r="G97" s="52">
        <v>6</v>
      </c>
      <c r="H97" s="74" t="e">
        <f>VLOOKUP(C97,#REF!,1,0)</f>
        <v>#REF!</v>
      </c>
      <c r="I97" s="74" t="e">
        <f>MATCH(C97,#REF!,0)</f>
        <v>#REF!</v>
      </c>
      <c r="J97" s="74" t="e">
        <f>INDEX(#REF!,$I97,10)</f>
        <v>#REF!</v>
      </c>
      <c r="K97" s="74">
        <v>234.9</v>
      </c>
      <c r="L97" s="15">
        <f>K97*N97</f>
        <v>298.32300000000004</v>
      </c>
      <c r="M97" s="15">
        <v>1789.92</v>
      </c>
      <c r="N97" s="1">
        <v>1.27</v>
      </c>
    </row>
    <row r="98" spans="1:14" ht="30" customHeight="1" outlineLevel="1">
      <c r="A98" s="6"/>
      <c r="B98" s="16" t="s">
        <v>260</v>
      </c>
      <c r="C98" s="16">
        <v>87871</v>
      </c>
      <c r="D98" s="16" t="s">
        <v>24</v>
      </c>
      <c r="E98" s="17" t="s">
        <v>173</v>
      </c>
      <c r="F98" s="16" t="s">
        <v>25</v>
      </c>
      <c r="G98" s="52">
        <v>24</v>
      </c>
      <c r="H98" s="74"/>
      <c r="I98" s="74"/>
      <c r="J98" s="74"/>
      <c r="K98" s="74">
        <v>12.61</v>
      </c>
      <c r="L98" s="15">
        <f t="shared" ref="L98:L99" si="8">K98*N98</f>
        <v>16.014700000000001</v>
      </c>
      <c r="M98" s="15">
        <v>384.24</v>
      </c>
      <c r="N98" s="1">
        <v>1.27</v>
      </c>
    </row>
    <row r="99" spans="1:14" ht="30" customHeight="1" outlineLevel="1">
      <c r="A99" s="6"/>
      <c r="B99" s="16" t="s">
        <v>261</v>
      </c>
      <c r="C99" s="16">
        <v>98565</v>
      </c>
      <c r="D99" s="16" t="s">
        <v>24</v>
      </c>
      <c r="E99" s="17" t="s">
        <v>174</v>
      </c>
      <c r="F99" s="16" t="s">
        <v>25</v>
      </c>
      <c r="G99" s="52">
        <v>24</v>
      </c>
      <c r="H99" s="74"/>
      <c r="I99" s="74"/>
      <c r="J99" s="74"/>
      <c r="K99" s="74">
        <v>42.67</v>
      </c>
      <c r="L99" s="15">
        <f t="shared" si="8"/>
        <v>54.190900000000006</v>
      </c>
      <c r="M99" s="15">
        <v>1300.56</v>
      </c>
      <c r="N99" s="1">
        <v>1.27</v>
      </c>
    </row>
    <row r="100" spans="1:14" ht="20.100000000000001" customHeight="1" outlineLevel="1">
      <c r="A100" s="6"/>
      <c r="B100" s="16" t="s">
        <v>262</v>
      </c>
      <c r="C100" s="16" t="s">
        <v>148</v>
      </c>
      <c r="D100" s="16" t="s">
        <v>24</v>
      </c>
      <c r="E100" s="17" t="s">
        <v>112</v>
      </c>
      <c r="F100" s="16" t="s">
        <v>36</v>
      </c>
      <c r="G100" s="52">
        <v>296.60000000000002</v>
      </c>
      <c r="H100" s="74" t="e">
        <f>VLOOKUP(C100,#REF!,1,0)</f>
        <v>#REF!</v>
      </c>
      <c r="I100" s="74" t="e">
        <f>MATCH(C100,#REF!,0)</f>
        <v>#REF!</v>
      </c>
      <c r="J100" s="74" t="e">
        <f>INDEX(#REF!,$I100,10)</f>
        <v>#REF!</v>
      </c>
      <c r="K100" s="74">
        <v>16.37</v>
      </c>
      <c r="L100" s="15">
        <f>K100*N100</f>
        <v>20.789900000000003</v>
      </c>
      <c r="M100" s="15">
        <v>6166.31</v>
      </c>
      <c r="N100" s="1">
        <v>1.27</v>
      </c>
    </row>
    <row r="101" spans="1:14" ht="20.100000000000001" customHeight="1" outlineLevel="1">
      <c r="A101" s="6"/>
      <c r="B101" s="157" t="s">
        <v>85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9"/>
      <c r="M101" s="20">
        <v>9641.0300000000007</v>
      </c>
    </row>
    <row r="102" spans="1:14" ht="20.100000000000001" customHeight="1">
      <c r="A102" s="6"/>
      <c r="B102" s="6"/>
      <c r="C102" s="6"/>
      <c r="D102" s="6"/>
      <c r="E102" s="32"/>
      <c r="F102" s="6"/>
      <c r="G102" s="49"/>
      <c r="H102" s="49"/>
      <c r="I102" s="49"/>
      <c r="J102" s="49"/>
      <c r="K102" s="48"/>
      <c r="L102" s="7"/>
      <c r="M102" s="7"/>
    </row>
    <row r="103" spans="1:14" ht="20.100000000000001" customHeight="1">
      <c r="A103" s="6"/>
      <c r="B103" s="39">
        <v>9</v>
      </c>
      <c r="C103" s="39"/>
      <c r="D103" s="39"/>
      <c r="E103" s="24" t="s">
        <v>84</v>
      </c>
      <c r="F103" s="24"/>
      <c r="G103" s="53"/>
      <c r="H103" s="53"/>
      <c r="I103" s="53"/>
      <c r="J103" s="53"/>
      <c r="K103" s="53"/>
      <c r="L103" s="24"/>
      <c r="M103" s="25">
        <f>M109</f>
        <v>6676.15</v>
      </c>
    </row>
    <row r="104" spans="1:14" ht="34.5" customHeight="1">
      <c r="A104" s="6"/>
      <c r="B104" s="16" t="s">
        <v>263</v>
      </c>
      <c r="C104" s="16" t="s">
        <v>175</v>
      </c>
      <c r="D104" s="16" t="s">
        <v>119</v>
      </c>
      <c r="E104" s="17" t="s">
        <v>176</v>
      </c>
      <c r="F104" s="16" t="s">
        <v>25</v>
      </c>
      <c r="G104" s="52">
        <v>4</v>
      </c>
      <c r="H104" s="74"/>
      <c r="I104" s="74"/>
      <c r="J104" s="74"/>
      <c r="K104" s="74">
        <v>49.15</v>
      </c>
      <c r="L104" s="15">
        <f>K104*N104</f>
        <v>62.420499999999997</v>
      </c>
      <c r="M104" s="15">
        <v>249.68</v>
      </c>
      <c r="N104" s="1">
        <v>1.27</v>
      </c>
    </row>
    <row r="105" spans="1:14" ht="49.5" customHeight="1">
      <c r="A105" s="6"/>
      <c r="B105" s="16" t="s">
        <v>264</v>
      </c>
      <c r="C105" s="16" t="s">
        <v>177</v>
      </c>
      <c r="D105" s="16" t="s">
        <v>119</v>
      </c>
      <c r="E105" s="17" t="s">
        <v>178</v>
      </c>
      <c r="F105" s="16" t="s">
        <v>25</v>
      </c>
      <c r="G105" s="52">
        <v>4</v>
      </c>
      <c r="H105" s="74"/>
      <c r="I105" s="74"/>
      <c r="J105" s="74"/>
      <c r="K105" s="74">
        <v>43.59</v>
      </c>
      <c r="L105" s="15">
        <f t="shared" ref="L105:L108" si="9">K105*N105</f>
        <v>55.359300000000005</v>
      </c>
      <c r="M105" s="15">
        <v>221.44</v>
      </c>
      <c r="N105" s="1">
        <v>1.27</v>
      </c>
    </row>
    <row r="106" spans="1:14" ht="49.5" customHeight="1">
      <c r="A106" s="6"/>
      <c r="B106" s="151" t="s">
        <v>265</v>
      </c>
      <c r="C106" s="151" t="s">
        <v>193</v>
      </c>
      <c r="D106" s="151" t="s">
        <v>119</v>
      </c>
      <c r="E106" s="152" t="s">
        <v>194</v>
      </c>
      <c r="F106" s="151" t="s">
        <v>25</v>
      </c>
      <c r="G106" s="153">
        <v>20</v>
      </c>
      <c r="H106" s="154"/>
      <c r="I106" s="154"/>
      <c r="J106" s="154"/>
      <c r="K106" s="154">
        <v>24.68</v>
      </c>
      <c r="L106" s="155">
        <f>K106*N106</f>
        <v>31.343599999999999</v>
      </c>
      <c r="M106" s="155">
        <v>626.79999999999995</v>
      </c>
      <c r="N106" s="1">
        <v>1.27</v>
      </c>
    </row>
    <row r="107" spans="1:14" ht="49.5" customHeight="1">
      <c r="A107" s="6"/>
      <c r="B107" s="151" t="s">
        <v>266</v>
      </c>
      <c r="C107" s="151" t="s">
        <v>195</v>
      </c>
      <c r="D107" s="151" t="s">
        <v>119</v>
      </c>
      <c r="E107" s="152" t="s">
        <v>196</v>
      </c>
      <c r="F107" s="151" t="s">
        <v>25</v>
      </c>
      <c r="G107" s="153">
        <v>20</v>
      </c>
      <c r="H107" s="154"/>
      <c r="I107" s="154"/>
      <c r="J107" s="154"/>
      <c r="K107" s="154">
        <v>94.06</v>
      </c>
      <c r="L107" s="155">
        <f>K107*N107</f>
        <v>119.45620000000001</v>
      </c>
      <c r="M107" s="155">
        <v>2389.1999999999998</v>
      </c>
      <c r="N107" s="1">
        <v>1.27</v>
      </c>
    </row>
    <row r="108" spans="1:14" ht="56.25" customHeight="1">
      <c r="A108" s="6"/>
      <c r="B108" s="16" t="s">
        <v>267</v>
      </c>
      <c r="C108" s="16" t="s">
        <v>179</v>
      </c>
      <c r="D108" s="16" t="s">
        <v>119</v>
      </c>
      <c r="E108" s="17" t="s">
        <v>180</v>
      </c>
      <c r="F108" s="16" t="s">
        <v>25</v>
      </c>
      <c r="G108" s="52">
        <v>37</v>
      </c>
      <c r="H108" s="74"/>
      <c r="I108" s="74"/>
      <c r="J108" s="74"/>
      <c r="K108" s="74">
        <v>67.87</v>
      </c>
      <c r="L108" s="15">
        <f t="shared" si="9"/>
        <v>86.194900000000004</v>
      </c>
      <c r="M108" s="15">
        <v>3189.03</v>
      </c>
      <c r="N108" s="1">
        <v>1.27</v>
      </c>
    </row>
    <row r="109" spans="1:14" ht="20.100000000000001" customHeight="1" outlineLevel="1">
      <c r="A109" s="6"/>
      <c r="B109" s="157" t="s">
        <v>85</v>
      </c>
      <c r="C109" s="157"/>
      <c r="D109" s="157"/>
      <c r="E109" s="157"/>
      <c r="F109" s="157"/>
      <c r="G109" s="157"/>
      <c r="H109" s="157"/>
      <c r="I109" s="157"/>
      <c r="J109" s="157"/>
      <c r="K109" s="157"/>
      <c r="L109" s="19"/>
      <c r="M109" s="20">
        <v>6676.15</v>
      </c>
    </row>
    <row r="110" spans="1:14" ht="20.100000000000001" customHeight="1">
      <c r="A110" s="6"/>
      <c r="B110" s="6"/>
      <c r="C110" s="6"/>
      <c r="D110" s="6"/>
      <c r="E110" s="32"/>
      <c r="F110" s="6"/>
      <c r="G110" s="49"/>
      <c r="H110" s="49"/>
      <c r="I110" s="49"/>
      <c r="J110" s="49"/>
      <c r="K110" s="48"/>
      <c r="L110" s="7"/>
      <c r="M110" s="7"/>
    </row>
    <row r="111" spans="1:14" ht="20.100000000000001" customHeight="1">
      <c r="A111" s="6"/>
      <c r="B111" s="39">
        <v>10</v>
      </c>
      <c r="C111" s="39"/>
      <c r="D111" s="39"/>
      <c r="E111" s="24" t="s">
        <v>1</v>
      </c>
      <c r="F111" s="24"/>
      <c r="G111" s="53"/>
      <c r="H111" s="53"/>
      <c r="I111" s="53"/>
      <c r="J111" s="53"/>
      <c r="K111" s="53"/>
      <c r="L111" s="24"/>
      <c r="M111" s="25">
        <f>M132</f>
        <v>99728.93</v>
      </c>
    </row>
    <row r="112" spans="1:14" ht="43.5" customHeight="1" outlineLevel="1">
      <c r="A112" s="6"/>
      <c r="B112" s="16" t="s">
        <v>181</v>
      </c>
      <c r="C112" s="16" t="s">
        <v>127</v>
      </c>
      <c r="D112" s="16" t="s">
        <v>119</v>
      </c>
      <c r="E112" s="17" t="s">
        <v>128</v>
      </c>
      <c r="F112" s="16" t="s">
        <v>25</v>
      </c>
      <c r="G112" s="52">
        <f>G119</f>
        <v>178.92</v>
      </c>
      <c r="H112" s="74" t="e">
        <f>VLOOKUP(C112,#REF!,1,0)</f>
        <v>#REF!</v>
      </c>
      <c r="I112" s="74" t="e">
        <f>MATCH(C112,#REF!,0)</f>
        <v>#REF!</v>
      </c>
      <c r="J112" s="74" t="e">
        <f>INDEX(#REF!,$I112,10)</f>
        <v>#REF!</v>
      </c>
      <c r="K112" s="74">
        <v>19.09</v>
      </c>
      <c r="L112" s="15">
        <f>K112*N112</f>
        <v>24.244299999999999</v>
      </c>
      <c r="M112" s="15">
        <v>4337.0200000000004</v>
      </c>
      <c r="N112" s="1">
        <v>1.27</v>
      </c>
    </row>
    <row r="113" spans="1:14" ht="20.100000000000001" customHeight="1" outlineLevel="1">
      <c r="A113" s="6"/>
      <c r="B113" s="16" t="s">
        <v>182</v>
      </c>
      <c r="C113" s="16" t="s">
        <v>118</v>
      </c>
      <c r="D113" s="78" t="s">
        <v>119</v>
      </c>
      <c r="E113" s="17" t="s">
        <v>120</v>
      </c>
      <c r="F113" s="16" t="s">
        <v>25</v>
      </c>
      <c r="G113" s="52">
        <f>G117</f>
        <v>2429.83</v>
      </c>
      <c r="H113" s="74"/>
      <c r="I113" s="74"/>
      <c r="J113" s="74"/>
      <c r="K113" s="74">
        <v>2.46</v>
      </c>
      <c r="L113" s="15">
        <f t="shared" ref="L113:L131" si="10">K113*N113</f>
        <v>3.1242000000000001</v>
      </c>
      <c r="M113" s="15">
        <v>7581.07</v>
      </c>
      <c r="N113" s="1">
        <v>1.27</v>
      </c>
    </row>
    <row r="114" spans="1:14" ht="36" customHeight="1" outlineLevel="1">
      <c r="A114" s="6"/>
      <c r="B114" s="16" t="s">
        <v>191</v>
      </c>
      <c r="C114" s="16" t="s">
        <v>121</v>
      </c>
      <c r="D114" s="16" t="s">
        <v>119</v>
      </c>
      <c r="E114" s="17" t="s">
        <v>122</v>
      </c>
      <c r="F114" s="16" t="s">
        <v>25</v>
      </c>
      <c r="G114" s="52">
        <f>G121</f>
        <v>92.96</v>
      </c>
      <c r="H114" s="74"/>
      <c r="I114" s="74"/>
      <c r="J114" s="74"/>
      <c r="K114" s="74">
        <v>4.21</v>
      </c>
      <c r="L114" s="15">
        <f t="shared" si="10"/>
        <v>5.3467000000000002</v>
      </c>
      <c r="M114" s="15">
        <v>497.34</v>
      </c>
      <c r="N114" s="1">
        <v>1.27</v>
      </c>
    </row>
    <row r="115" spans="1:14" ht="36" customHeight="1" outlineLevel="1">
      <c r="A115" s="6"/>
      <c r="B115" s="16" t="s">
        <v>183</v>
      </c>
      <c r="C115" s="16" t="s">
        <v>123</v>
      </c>
      <c r="D115" s="16" t="s">
        <v>119</v>
      </c>
      <c r="E115" s="17" t="s">
        <v>124</v>
      </c>
      <c r="F115" s="16" t="s">
        <v>25</v>
      </c>
      <c r="G115" s="52">
        <f>G120+G119</f>
        <v>209.66</v>
      </c>
      <c r="H115" s="74"/>
      <c r="I115" s="74"/>
      <c r="J115" s="74"/>
      <c r="K115" s="74">
        <v>3.71</v>
      </c>
      <c r="L115" s="15">
        <f t="shared" si="10"/>
        <v>4.7117000000000004</v>
      </c>
      <c r="M115" s="15">
        <v>987.5</v>
      </c>
      <c r="N115" s="1">
        <v>1.27</v>
      </c>
    </row>
    <row r="116" spans="1:14" ht="20.100000000000001" customHeight="1" outlineLevel="1">
      <c r="A116" s="6"/>
      <c r="B116" s="16" t="s">
        <v>192</v>
      </c>
      <c r="C116" s="16" t="s">
        <v>125</v>
      </c>
      <c r="D116" s="16" t="s">
        <v>119</v>
      </c>
      <c r="E116" s="17" t="s">
        <v>126</v>
      </c>
      <c r="F116" s="16" t="s">
        <v>25</v>
      </c>
      <c r="G116" s="52">
        <f>G118</f>
        <v>930.54</v>
      </c>
      <c r="H116" s="74"/>
      <c r="I116" s="74"/>
      <c r="J116" s="74"/>
      <c r="K116" s="74">
        <v>2.79</v>
      </c>
      <c r="L116" s="15">
        <f t="shared" si="10"/>
        <v>3.5432999999999999</v>
      </c>
      <c r="M116" s="15">
        <v>3294.11</v>
      </c>
      <c r="N116" s="1">
        <v>1.27</v>
      </c>
    </row>
    <row r="117" spans="1:14" ht="20.100000000000001" customHeight="1" outlineLevel="1">
      <c r="A117" s="6"/>
      <c r="B117" s="16" t="s">
        <v>268</v>
      </c>
      <c r="C117" s="16">
        <v>88489</v>
      </c>
      <c r="D117" s="78" t="s">
        <v>24</v>
      </c>
      <c r="E117" s="17" t="s">
        <v>61</v>
      </c>
      <c r="F117" s="16" t="s">
        <v>25</v>
      </c>
      <c r="G117" s="52">
        <v>2429.83</v>
      </c>
      <c r="H117" s="74" t="e">
        <f>VLOOKUP(C117,#REF!,1,0)</f>
        <v>#REF!</v>
      </c>
      <c r="I117" s="74" t="e">
        <f>MATCH(C117,#REF!,0)</f>
        <v>#REF!</v>
      </c>
      <c r="J117" s="74" t="e">
        <f>INDEX(#REF!,$I117,10)</f>
        <v>#REF!</v>
      </c>
      <c r="K117" s="74">
        <v>12.2</v>
      </c>
      <c r="L117" s="15">
        <f t="shared" si="10"/>
        <v>15.494</v>
      </c>
      <c r="M117" s="15">
        <v>37638.07</v>
      </c>
      <c r="N117" s="1">
        <v>1.27</v>
      </c>
    </row>
    <row r="118" spans="1:14" ht="20.100000000000001" customHeight="1" outlineLevel="1">
      <c r="A118" s="6"/>
      <c r="B118" s="16" t="s">
        <v>269</v>
      </c>
      <c r="C118" s="16">
        <v>88488</v>
      </c>
      <c r="D118" s="16" t="s">
        <v>24</v>
      </c>
      <c r="E118" s="17" t="s">
        <v>60</v>
      </c>
      <c r="F118" s="16" t="s">
        <v>25</v>
      </c>
      <c r="G118" s="52">
        <v>930.54</v>
      </c>
      <c r="H118" s="74" t="e">
        <f>VLOOKUP(C118,#REF!,1,0)</f>
        <v>#REF!</v>
      </c>
      <c r="I118" s="74" t="e">
        <f>MATCH(C118,#REF!,0)</f>
        <v>#REF!</v>
      </c>
      <c r="J118" s="74" t="e">
        <f>INDEX(#REF!,$I118,10)</f>
        <v>#REF!</v>
      </c>
      <c r="K118" s="74">
        <v>13.86</v>
      </c>
      <c r="L118" s="15">
        <f t="shared" si="10"/>
        <v>17.6022</v>
      </c>
      <c r="M118" s="15">
        <v>16377.5</v>
      </c>
      <c r="N118" s="1">
        <v>1.27</v>
      </c>
    </row>
    <row r="119" spans="1:14" ht="20.100000000000001" customHeight="1" outlineLevel="1">
      <c r="A119" s="6"/>
      <c r="B119" s="16" t="s">
        <v>270</v>
      </c>
      <c r="C119" s="16" t="s">
        <v>129</v>
      </c>
      <c r="D119" s="16" t="s">
        <v>119</v>
      </c>
      <c r="E119" s="17" t="s">
        <v>2</v>
      </c>
      <c r="F119" s="16" t="s">
        <v>25</v>
      </c>
      <c r="G119" s="52">
        <v>178.92</v>
      </c>
      <c r="H119" s="74" t="e">
        <f>VLOOKUP(C119,#REF!,1,0)</f>
        <v>#REF!</v>
      </c>
      <c r="I119" s="74" t="e">
        <f>MATCH(C119,#REF!,0)</f>
        <v>#REF!</v>
      </c>
      <c r="J119" s="74" t="e">
        <f>INDEX(#REF!,$I119,10)</f>
        <v>#REF!</v>
      </c>
      <c r="K119" s="74">
        <v>20.56</v>
      </c>
      <c r="L119" s="15">
        <f t="shared" si="10"/>
        <v>26.1112</v>
      </c>
      <c r="M119" s="15">
        <v>4671.6000000000004</v>
      </c>
      <c r="N119" s="1">
        <v>1.27</v>
      </c>
    </row>
    <row r="120" spans="1:14" ht="20.100000000000001" customHeight="1" outlineLevel="1">
      <c r="A120" s="6"/>
      <c r="B120" s="16" t="s">
        <v>271</v>
      </c>
      <c r="C120" s="16">
        <v>102224</v>
      </c>
      <c r="D120" s="16" t="s">
        <v>24</v>
      </c>
      <c r="E120" s="17" t="s">
        <v>108</v>
      </c>
      <c r="F120" s="16" t="s">
        <v>25</v>
      </c>
      <c r="G120" s="75">
        <v>30.74</v>
      </c>
      <c r="H120" s="74" t="e">
        <f>VLOOKUP(C120,#REF!,1,0)</f>
        <v>#REF!</v>
      </c>
      <c r="I120" s="74" t="e">
        <f>MATCH(C120,#REF!,0)</f>
        <v>#REF!</v>
      </c>
      <c r="J120" s="74" t="e">
        <f>INDEX(#REF!,$I120,10)</f>
        <v>#REF!</v>
      </c>
      <c r="K120" s="74">
        <v>26.67</v>
      </c>
      <c r="L120" s="15">
        <f t="shared" si="10"/>
        <v>33.870900000000006</v>
      </c>
      <c r="M120" s="15">
        <v>1041.1600000000001</v>
      </c>
      <c r="N120" s="1">
        <v>1.27</v>
      </c>
    </row>
    <row r="121" spans="1:14" ht="20.100000000000001" customHeight="1" outlineLevel="1">
      <c r="A121" s="6"/>
      <c r="B121" s="16" t="s">
        <v>272</v>
      </c>
      <c r="C121" s="16">
        <v>100727</v>
      </c>
      <c r="D121" s="16" t="s">
        <v>24</v>
      </c>
      <c r="E121" s="17" t="s">
        <v>3</v>
      </c>
      <c r="F121" s="16" t="s">
        <v>25</v>
      </c>
      <c r="G121" s="52">
        <v>92.96</v>
      </c>
      <c r="H121" s="74" t="e">
        <f>VLOOKUP(C121,#REF!,1,0)</f>
        <v>#REF!</v>
      </c>
      <c r="I121" s="74" t="e">
        <f>MATCH(C121,#REF!,0)</f>
        <v>#REF!</v>
      </c>
      <c r="J121" s="74" t="e">
        <f>INDEX(#REF!,$I121,10)</f>
        <v>#REF!</v>
      </c>
      <c r="K121" s="74">
        <v>24.61</v>
      </c>
      <c r="L121" s="15">
        <f t="shared" si="10"/>
        <v>31.2547</v>
      </c>
      <c r="M121" s="15">
        <v>2905</v>
      </c>
      <c r="N121" s="1">
        <v>1.27</v>
      </c>
    </row>
    <row r="122" spans="1:14" ht="20.100000000000001" customHeight="1" outlineLevel="1">
      <c r="A122" s="6"/>
      <c r="B122" s="16" t="s">
        <v>273</v>
      </c>
      <c r="C122" s="16"/>
      <c r="D122" s="16"/>
      <c r="E122" s="22" t="s">
        <v>116</v>
      </c>
      <c r="F122" s="16"/>
      <c r="G122" s="52"/>
      <c r="H122" s="74"/>
      <c r="I122" s="74"/>
      <c r="J122" s="74"/>
      <c r="K122" s="74"/>
      <c r="L122" s="15"/>
      <c r="M122" s="15"/>
      <c r="N122" s="1">
        <v>1.27</v>
      </c>
    </row>
    <row r="123" spans="1:14" ht="20.100000000000001" customHeight="1" outlineLevel="1">
      <c r="A123" s="6"/>
      <c r="B123" s="16" t="s">
        <v>274</v>
      </c>
      <c r="C123" s="16" t="s">
        <v>118</v>
      </c>
      <c r="D123" s="78" t="s">
        <v>119</v>
      </c>
      <c r="E123" s="17" t="s">
        <v>120</v>
      </c>
      <c r="F123" s="16" t="s">
        <v>25</v>
      </c>
      <c r="G123" s="52">
        <v>740</v>
      </c>
      <c r="H123" s="74"/>
      <c r="I123" s="74"/>
      <c r="J123" s="74"/>
      <c r="K123" s="74">
        <v>2.46</v>
      </c>
      <c r="L123" s="15">
        <f t="shared" si="10"/>
        <v>3.1242000000000001</v>
      </c>
      <c r="M123" s="15">
        <v>2308.8000000000002</v>
      </c>
      <c r="N123" s="1">
        <v>1.27</v>
      </c>
    </row>
    <row r="124" spans="1:14" ht="37.5" customHeight="1" outlineLevel="1">
      <c r="A124" s="6"/>
      <c r="B124" s="16" t="s">
        <v>275</v>
      </c>
      <c r="C124" s="16" t="s">
        <v>121</v>
      </c>
      <c r="D124" s="16" t="s">
        <v>119</v>
      </c>
      <c r="E124" s="17" t="s">
        <v>122</v>
      </c>
      <c r="F124" s="16" t="s">
        <v>25</v>
      </c>
      <c r="G124" s="52">
        <f>2*30+12</f>
        <v>72</v>
      </c>
      <c r="H124" s="74"/>
      <c r="I124" s="74"/>
      <c r="J124" s="74"/>
      <c r="K124" s="74">
        <v>4.21</v>
      </c>
      <c r="L124" s="15">
        <f t="shared" si="10"/>
        <v>5.3467000000000002</v>
      </c>
      <c r="M124" s="15">
        <v>385.2</v>
      </c>
      <c r="N124" s="1">
        <v>1.27</v>
      </c>
    </row>
    <row r="125" spans="1:14" ht="37.5" customHeight="1" outlineLevel="1">
      <c r="A125" s="6"/>
      <c r="B125" s="16" t="s">
        <v>276</v>
      </c>
      <c r="C125" s="16">
        <v>100727</v>
      </c>
      <c r="D125" s="16" t="s">
        <v>24</v>
      </c>
      <c r="E125" s="17" t="s">
        <v>3</v>
      </c>
      <c r="F125" s="16" t="s">
        <v>25</v>
      </c>
      <c r="G125" s="52">
        <v>72</v>
      </c>
      <c r="H125" s="74"/>
      <c r="I125" s="74"/>
      <c r="J125" s="74"/>
      <c r="K125" s="74">
        <v>24.61</v>
      </c>
      <c r="L125" s="15">
        <f t="shared" si="10"/>
        <v>31.2547</v>
      </c>
      <c r="M125" s="15">
        <v>2250</v>
      </c>
      <c r="N125" s="1">
        <v>1.27</v>
      </c>
    </row>
    <row r="126" spans="1:14" ht="20.100000000000001" customHeight="1" outlineLevel="1">
      <c r="A126" s="6"/>
      <c r="B126" s="16" t="s">
        <v>277</v>
      </c>
      <c r="C126" s="16">
        <v>88489</v>
      </c>
      <c r="D126" s="16" t="s">
        <v>24</v>
      </c>
      <c r="E126" s="17" t="s">
        <v>61</v>
      </c>
      <c r="F126" s="16" t="s">
        <v>25</v>
      </c>
      <c r="G126" s="52">
        <v>740</v>
      </c>
      <c r="H126" s="74" t="e">
        <f>VLOOKUP(C126,#REF!,1,0)</f>
        <v>#REF!</v>
      </c>
      <c r="I126" s="74" t="e">
        <f>MATCH(C126,#REF!,0)</f>
        <v>#REF!</v>
      </c>
      <c r="J126" s="74" t="e">
        <f>INDEX(#REF!,$I126,10)</f>
        <v>#REF!</v>
      </c>
      <c r="K126" s="74">
        <v>12.2</v>
      </c>
      <c r="L126" s="15">
        <f t="shared" si="10"/>
        <v>15.494</v>
      </c>
      <c r="M126" s="15">
        <v>11462.6</v>
      </c>
      <c r="N126" s="1">
        <v>1.27</v>
      </c>
    </row>
    <row r="127" spans="1:14" ht="20.100000000000001" customHeight="1" outlineLevel="1">
      <c r="A127" s="6"/>
      <c r="B127" s="16" t="s">
        <v>278</v>
      </c>
      <c r="C127" s="11"/>
      <c r="D127" s="11"/>
      <c r="E127" s="12" t="s">
        <v>130</v>
      </c>
      <c r="F127" s="33"/>
      <c r="G127" s="77"/>
      <c r="H127" s="74"/>
      <c r="I127" s="74"/>
      <c r="J127" s="74"/>
      <c r="K127" s="74"/>
      <c r="L127" s="15"/>
      <c r="M127" s="15"/>
      <c r="N127" s="1">
        <v>1.27</v>
      </c>
    </row>
    <row r="128" spans="1:14" ht="41.25" customHeight="1" outlineLevel="1">
      <c r="A128" s="6"/>
      <c r="B128" s="16" t="s">
        <v>279</v>
      </c>
      <c r="C128" s="16" t="s">
        <v>118</v>
      </c>
      <c r="D128" s="78" t="s">
        <v>119</v>
      </c>
      <c r="E128" s="17" t="s">
        <v>120</v>
      </c>
      <c r="F128" s="16" t="s">
        <v>25</v>
      </c>
      <c r="G128" s="52">
        <v>148</v>
      </c>
      <c r="H128" s="74"/>
      <c r="I128" s="74"/>
      <c r="J128" s="74"/>
      <c r="K128" s="74">
        <v>2.46</v>
      </c>
      <c r="L128" s="15">
        <f t="shared" si="10"/>
        <v>3.1242000000000001</v>
      </c>
      <c r="M128" s="15">
        <v>461.76</v>
      </c>
      <c r="N128" s="1">
        <v>1.27</v>
      </c>
    </row>
    <row r="129" spans="1:14" ht="41.25" customHeight="1" outlineLevel="1">
      <c r="A129" s="6"/>
      <c r="B129" s="16" t="s">
        <v>280</v>
      </c>
      <c r="C129" s="16" t="s">
        <v>121</v>
      </c>
      <c r="D129" s="16" t="s">
        <v>119</v>
      </c>
      <c r="E129" s="17" t="s">
        <v>122</v>
      </c>
      <c r="F129" s="16" t="s">
        <v>25</v>
      </c>
      <c r="G129" s="52">
        <v>30</v>
      </c>
      <c r="H129" s="74"/>
      <c r="I129" s="74"/>
      <c r="J129" s="74"/>
      <c r="K129" s="74">
        <v>4.21</v>
      </c>
      <c r="L129" s="15">
        <f t="shared" si="10"/>
        <v>5.3467000000000002</v>
      </c>
      <c r="M129" s="15">
        <v>160.5</v>
      </c>
      <c r="N129" s="1">
        <v>1.27</v>
      </c>
    </row>
    <row r="130" spans="1:14" ht="20.100000000000001" customHeight="1" outlineLevel="1">
      <c r="A130" s="6"/>
      <c r="B130" s="16" t="s">
        <v>281</v>
      </c>
      <c r="C130" s="16">
        <v>88489</v>
      </c>
      <c r="D130" s="78" t="s">
        <v>24</v>
      </c>
      <c r="E130" s="17" t="s">
        <v>61</v>
      </c>
      <c r="F130" s="16" t="s">
        <v>25</v>
      </c>
      <c r="G130" s="52">
        <v>30</v>
      </c>
      <c r="H130" s="74" t="e">
        <f>VLOOKUP(C130,#REF!,1,0)</f>
        <v>#REF!</v>
      </c>
      <c r="I130" s="74" t="e">
        <f>MATCH(C130,#REF!,0)</f>
        <v>#REF!</v>
      </c>
      <c r="J130" s="74" t="e">
        <f>INDEX(#REF!,$I130,10)</f>
        <v>#REF!</v>
      </c>
      <c r="K130" s="74">
        <v>12.2</v>
      </c>
      <c r="L130" s="15">
        <f t="shared" si="10"/>
        <v>15.494</v>
      </c>
      <c r="M130" s="15">
        <v>464.7</v>
      </c>
      <c r="N130" s="1">
        <v>1.27</v>
      </c>
    </row>
    <row r="131" spans="1:14" ht="20.100000000000001" customHeight="1" outlineLevel="1">
      <c r="A131" s="6"/>
      <c r="B131" s="16" t="s">
        <v>282</v>
      </c>
      <c r="C131" s="16">
        <v>100727</v>
      </c>
      <c r="D131" s="16" t="s">
        <v>24</v>
      </c>
      <c r="E131" s="17" t="s">
        <v>3</v>
      </c>
      <c r="F131" s="16" t="s">
        <v>25</v>
      </c>
      <c r="G131" s="52">
        <v>92.96</v>
      </c>
      <c r="H131" s="74" t="e">
        <f>VLOOKUP(C131,#REF!,1,0)</f>
        <v>#REF!</v>
      </c>
      <c r="I131" s="74" t="e">
        <f>MATCH(C131,#REF!,0)</f>
        <v>#REF!</v>
      </c>
      <c r="J131" s="74" t="e">
        <f>INDEX(#REF!,$I131,10)</f>
        <v>#REF!</v>
      </c>
      <c r="K131" s="74">
        <v>24.61</v>
      </c>
      <c r="L131" s="15">
        <f t="shared" si="10"/>
        <v>31.2547</v>
      </c>
      <c r="M131" s="15">
        <v>2905</v>
      </c>
      <c r="N131" s="1">
        <v>1.27</v>
      </c>
    </row>
    <row r="132" spans="1:14" ht="20.100000000000001" customHeight="1" outlineLevel="1">
      <c r="A132" s="6"/>
      <c r="B132" s="157" t="s">
        <v>85</v>
      </c>
      <c r="C132" s="157"/>
      <c r="D132" s="157"/>
      <c r="E132" s="157"/>
      <c r="F132" s="157"/>
      <c r="G132" s="157"/>
      <c r="H132" s="157"/>
      <c r="I132" s="157"/>
      <c r="J132" s="157"/>
      <c r="K132" s="157"/>
      <c r="L132" s="19"/>
      <c r="M132" s="20">
        <v>99728.93</v>
      </c>
    </row>
    <row r="133" spans="1:14" s="34" customFormat="1" ht="20.100000000000001" customHeight="1">
      <c r="A133" s="6"/>
      <c r="B133" s="6"/>
      <c r="C133" s="6"/>
      <c r="D133" s="6"/>
      <c r="E133" s="32"/>
      <c r="F133" s="6"/>
      <c r="G133" s="49"/>
      <c r="H133" s="49"/>
      <c r="I133" s="49"/>
      <c r="J133" s="49"/>
      <c r="K133" s="48"/>
      <c r="L133" s="7"/>
      <c r="M133" s="7"/>
      <c r="N133" s="1"/>
    </row>
    <row r="134" spans="1:14" s="34" customFormat="1" ht="20.100000000000001" customHeight="1">
      <c r="A134" s="6"/>
      <c r="B134" s="39">
        <v>11</v>
      </c>
      <c r="C134" s="39"/>
      <c r="D134" s="39"/>
      <c r="E134" s="24" t="s">
        <v>197</v>
      </c>
      <c r="F134" s="24"/>
      <c r="G134" s="53"/>
      <c r="H134" s="53"/>
      <c r="I134" s="53"/>
      <c r="J134" s="53"/>
      <c r="K134" s="53"/>
      <c r="L134" s="24"/>
      <c r="M134" s="25">
        <f>M154</f>
        <v>6779.78</v>
      </c>
      <c r="N134" s="1"/>
    </row>
    <row r="135" spans="1:14" s="34" customFormat="1" ht="20.100000000000001" customHeight="1">
      <c r="A135" s="6"/>
      <c r="B135" s="16" t="s">
        <v>283</v>
      </c>
      <c r="C135" s="93">
        <v>93653</v>
      </c>
      <c r="D135" s="93" t="s">
        <v>24</v>
      </c>
      <c r="E135" s="94" t="s">
        <v>198</v>
      </c>
      <c r="F135" s="95" t="s">
        <v>19</v>
      </c>
      <c r="G135" s="96">
        <v>3</v>
      </c>
      <c r="H135" s="74" t="e">
        <f>VLOOKUP(C135,#REF!,1,0)</f>
        <v>#REF!</v>
      </c>
      <c r="I135" s="74" t="e">
        <f>MATCH(C135,#REF!,0)</f>
        <v>#REF!</v>
      </c>
      <c r="J135" s="74" t="e">
        <f>INDEX(#REF!,$I135,10)</f>
        <v>#REF!</v>
      </c>
      <c r="K135" s="74">
        <v>18.23</v>
      </c>
      <c r="L135" s="97">
        <f>K135*N135</f>
        <v>23.152100000000001</v>
      </c>
      <c r="M135" s="97">
        <v>69.45</v>
      </c>
      <c r="N135" s="1">
        <v>1.27</v>
      </c>
    </row>
    <row r="136" spans="1:14" s="34" customFormat="1" ht="20.100000000000001" customHeight="1">
      <c r="A136" s="6"/>
      <c r="B136" s="16" t="s">
        <v>70</v>
      </c>
      <c r="C136" s="93">
        <v>93655</v>
      </c>
      <c r="D136" s="93" t="s">
        <v>24</v>
      </c>
      <c r="E136" s="94" t="s">
        <v>199</v>
      </c>
      <c r="F136" s="95" t="s">
        <v>19</v>
      </c>
      <c r="G136" s="96">
        <v>2</v>
      </c>
      <c r="H136" s="74" t="e">
        <f>VLOOKUP(C136,#REF!,1,0)</f>
        <v>#REF!</v>
      </c>
      <c r="I136" s="74" t="e">
        <f>MATCH(C136,#REF!,0)</f>
        <v>#REF!</v>
      </c>
      <c r="J136" s="74" t="e">
        <f>INDEX(#REF!,$I136,10)</f>
        <v>#REF!</v>
      </c>
      <c r="K136" s="74">
        <v>19.96</v>
      </c>
      <c r="L136" s="97">
        <f t="shared" ref="L136:L153" si="11">K136*N136</f>
        <v>25.3492</v>
      </c>
      <c r="M136" s="97">
        <v>50.7</v>
      </c>
      <c r="N136" s="1">
        <v>1.27</v>
      </c>
    </row>
    <row r="137" spans="1:14" s="34" customFormat="1" ht="20.100000000000001" customHeight="1">
      <c r="A137" s="6"/>
      <c r="B137" s="16" t="s">
        <v>7</v>
      </c>
      <c r="C137" s="93">
        <v>93663</v>
      </c>
      <c r="D137" s="93" t="s">
        <v>24</v>
      </c>
      <c r="E137" s="94" t="s">
        <v>200</v>
      </c>
      <c r="F137" s="95" t="s">
        <v>19</v>
      </c>
      <c r="G137" s="96">
        <v>1</v>
      </c>
      <c r="H137" s="74" t="e">
        <f>VLOOKUP(C137,#REF!,1,0)</f>
        <v>#REF!</v>
      </c>
      <c r="I137" s="74" t="e">
        <f>MATCH(C137,#REF!,0)</f>
        <v>#REF!</v>
      </c>
      <c r="J137" s="74" t="e">
        <f>INDEX(#REF!,$I137,10)</f>
        <v>#REF!</v>
      </c>
      <c r="K137" s="74">
        <v>98.27</v>
      </c>
      <c r="L137" s="97">
        <f t="shared" si="11"/>
        <v>124.80289999999999</v>
      </c>
      <c r="M137" s="97">
        <v>124.8</v>
      </c>
      <c r="N137" s="1">
        <v>1.27</v>
      </c>
    </row>
    <row r="138" spans="1:14" s="34" customFormat="1" ht="20.100000000000001" customHeight="1">
      <c r="A138" s="6"/>
      <c r="B138" s="16" t="s">
        <v>0</v>
      </c>
      <c r="C138" s="93">
        <v>93662</v>
      </c>
      <c r="D138" s="93" t="s">
        <v>24</v>
      </c>
      <c r="E138" s="94" t="s">
        <v>201</v>
      </c>
      <c r="F138" s="95" t="s">
        <v>19</v>
      </c>
      <c r="G138" s="96">
        <v>1</v>
      </c>
      <c r="H138" s="74" t="e">
        <f>VLOOKUP(C138,#REF!,1,0)</f>
        <v>#REF!</v>
      </c>
      <c r="I138" s="74" t="e">
        <f>MATCH(C138,#REF!,0)</f>
        <v>#REF!</v>
      </c>
      <c r="J138" s="74" t="e">
        <f>INDEX(#REF!,$I138,10)</f>
        <v>#REF!</v>
      </c>
      <c r="K138" s="74">
        <v>98.27</v>
      </c>
      <c r="L138" s="97">
        <f t="shared" si="11"/>
        <v>124.80289999999999</v>
      </c>
      <c r="M138" s="97">
        <v>128.32</v>
      </c>
      <c r="N138" s="1">
        <v>1.27</v>
      </c>
    </row>
    <row r="139" spans="1:14" s="34" customFormat="1" ht="20.100000000000001" customHeight="1">
      <c r="A139" s="6"/>
      <c r="B139" s="16" t="s">
        <v>103</v>
      </c>
      <c r="C139" s="93">
        <v>93664</v>
      </c>
      <c r="D139" s="93" t="s">
        <v>24</v>
      </c>
      <c r="E139" s="94" t="s">
        <v>202</v>
      </c>
      <c r="F139" s="95" t="s">
        <v>19</v>
      </c>
      <c r="G139" s="96">
        <v>1</v>
      </c>
      <c r="H139" s="74" t="e">
        <f>VLOOKUP(C139,#REF!,1,0)</f>
        <v>#REF!</v>
      </c>
      <c r="I139" s="74" t="e">
        <f>MATCH(C139,#REF!,0)</f>
        <v>#REF!</v>
      </c>
      <c r="J139" s="74" t="e">
        <f>INDEX(#REF!,$I139,10)</f>
        <v>#REF!</v>
      </c>
      <c r="K139" s="74">
        <v>101.04</v>
      </c>
      <c r="L139" s="97">
        <f t="shared" si="11"/>
        <v>128.32080000000002</v>
      </c>
      <c r="M139" s="97">
        <v>124.8</v>
      </c>
      <c r="N139" s="1">
        <v>1.27</v>
      </c>
    </row>
    <row r="140" spans="1:14" s="34" customFormat="1" ht="20.100000000000001" customHeight="1">
      <c r="A140" s="6"/>
      <c r="B140" s="16" t="s">
        <v>104</v>
      </c>
      <c r="C140" s="93">
        <v>93665</v>
      </c>
      <c r="D140" s="93" t="s">
        <v>24</v>
      </c>
      <c r="E140" s="94" t="s">
        <v>203</v>
      </c>
      <c r="F140" s="95" t="s">
        <v>19</v>
      </c>
      <c r="G140" s="96">
        <v>1</v>
      </c>
      <c r="H140" s="74" t="e">
        <f>VLOOKUP(C140,#REF!,1,0)</f>
        <v>#REF!</v>
      </c>
      <c r="I140" s="74" t="e">
        <f>MATCH(C140,#REF!,0)</f>
        <v>#REF!</v>
      </c>
      <c r="J140" s="74" t="e">
        <f>INDEX(#REF!,$I140,10)</f>
        <v>#REF!</v>
      </c>
      <c r="K140" s="74">
        <v>103.97</v>
      </c>
      <c r="L140" s="97">
        <f t="shared" si="11"/>
        <v>132.0419</v>
      </c>
      <c r="M140" s="97">
        <v>132.04</v>
      </c>
      <c r="N140" s="1">
        <v>1.27</v>
      </c>
    </row>
    <row r="141" spans="1:14" s="34" customFormat="1" ht="20.100000000000001" customHeight="1">
      <c r="A141" s="6"/>
      <c r="B141" s="16" t="s">
        <v>105</v>
      </c>
      <c r="C141" s="93">
        <v>93671</v>
      </c>
      <c r="D141" s="93" t="s">
        <v>24</v>
      </c>
      <c r="E141" s="94" t="s">
        <v>204</v>
      </c>
      <c r="F141" s="95" t="s">
        <v>19</v>
      </c>
      <c r="G141" s="96">
        <v>1</v>
      </c>
      <c r="H141" s="74" t="e">
        <f>VLOOKUP(C141,#REF!,1,0)</f>
        <v>#REF!</v>
      </c>
      <c r="I141" s="74" t="e">
        <f>MATCH(C141,#REF!,0)</f>
        <v>#REF!</v>
      </c>
      <c r="J141" s="74" t="e">
        <f>INDEX(#REF!,$I141,10)</f>
        <v>#REF!</v>
      </c>
      <c r="K141" s="74">
        <v>126.93</v>
      </c>
      <c r="L141" s="97">
        <f t="shared" si="11"/>
        <v>161.2011</v>
      </c>
      <c r="M141" s="97">
        <v>161.19999999999999</v>
      </c>
      <c r="N141" s="1">
        <v>1.27</v>
      </c>
    </row>
    <row r="142" spans="1:14" s="34" customFormat="1" ht="20.100000000000001" customHeight="1">
      <c r="A142" s="6"/>
      <c r="B142" s="16" t="s">
        <v>106</v>
      </c>
      <c r="C142" s="93">
        <v>93673</v>
      </c>
      <c r="D142" s="93" t="s">
        <v>24</v>
      </c>
      <c r="E142" s="94" t="s">
        <v>205</v>
      </c>
      <c r="F142" s="95" t="s">
        <v>19</v>
      </c>
      <c r="G142" s="96">
        <v>1</v>
      </c>
      <c r="H142" s="74" t="e">
        <f>VLOOKUP(C142,#REF!,1,0)</f>
        <v>#REF!</v>
      </c>
      <c r="I142" s="74" t="e">
        <f>MATCH(C142,#REF!,0)</f>
        <v>#REF!</v>
      </c>
      <c r="J142" s="74" t="e">
        <f>INDEX(#REF!,$I142,10)</f>
        <v>#REF!</v>
      </c>
      <c r="K142" s="74">
        <v>141.74</v>
      </c>
      <c r="L142" s="97">
        <f t="shared" si="11"/>
        <v>180.00980000000001</v>
      </c>
      <c r="M142" s="97">
        <v>180.01</v>
      </c>
      <c r="N142" s="1">
        <v>1.27</v>
      </c>
    </row>
    <row r="143" spans="1:14" s="34" customFormat="1" ht="20.100000000000001" customHeight="1">
      <c r="A143" s="6"/>
      <c r="B143" s="16" t="s">
        <v>113</v>
      </c>
      <c r="C143" s="98">
        <v>91834</v>
      </c>
      <c r="D143" s="98" t="s">
        <v>24</v>
      </c>
      <c r="E143" s="99" t="s">
        <v>206</v>
      </c>
      <c r="F143" s="93" t="s">
        <v>36</v>
      </c>
      <c r="G143" s="100">
        <v>25</v>
      </c>
      <c r="H143" s="74" t="e">
        <f>VLOOKUP(C143,#REF!,1,0)</f>
        <v>#REF!</v>
      </c>
      <c r="I143" s="74" t="e">
        <f>MATCH(C143,#REF!,0)</f>
        <v>#REF!</v>
      </c>
      <c r="J143" s="74" t="e">
        <f>INDEX(#REF!,$I143,10)</f>
        <v>#REF!</v>
      </c>
      <c r="K143" s="74">
        <v>9.73</v>
      </c>
      <c r="L143" s="97">
        <f t="shared" si="11"/>
        <v>12.357100000000001</v>
      </c>
      <c r="M143" s="97">
        <v>309</v>
      </c>
      <c r="N143" s="1">
        <v>1.27</v>
      </c>
    </row>
    <row r="144" spans="1:14" s="34" customFormat="1" ht="20.100000000000001" customHeight="1">
      <c r="A144" s="6"/>
      <c r="B144" s="16" t="s">
        <v>114</v>
      </c>
      <c r="C144" s="98">
        <v>91836</v>
      </c>
      <c r="D144" s="98" t="s">
        <v>24</v>
      </c>
      <c r="E144" s="99" t="s">
        <v>207</v>
      </c>
      <c r="F144" s="93" t="s">
        <v>36</v>
      </c>
      <c r="G144" s="100">
        <v>30</v>
      </c>
      <c r="H144" s="74" t="e">
        <f>VLOOKUP(C144,#REF!,1,0)</f>
        <v>#REF!</v>
      </c>
      <c r="I144" s="74" t="e">
        <f>MATCH(C144,#REF!,0)</f>
        <v>#REF!</v>
      </c>
      <c r="J144" s="74" t="e">
        <f>INDEX(#REF!,$I144,10)</f>
        <v>#REF!</v>
      </c>
      <c r="K144" s="74">
        <v>13.13</v>
      </c>
      <c r="L144" s="97">
        <f t="shared" si="11"/>
        <v>16.6751</v>
      </c>
      <c r="M144" s="97">
        <v>500.4</v>
      </c>
      <c r="N144" s="1">
        <v>1.27</v>
      </c>
    </row>
    <row r="145" spans="1:14" s="34" customFormat="1" ht="20.100000000000001" customHeight="1">
      <c r="A145" s="6"/>
      <c r="B145" s="16" t="s">
        <v>115</v>
      </c>
      <c r="C145" s="93">
        <v>91926</v>
      </c>
      <c r="D145" s="93" t="s">
        <v>24</v>
      </c>
      <c r="E145" s="94" t="s">
        <v>208</v>
      </c>
      <c r="F145" s="93" t="s">
        <v>36</v>
      </c>
      <c r="G145" s="100">
        <v>60</v>
      </c>
      <c r="H145" s="74" t="e">
        <f>VLOOKUP(C145,#REF!,1,0)</f>
        <v>#REF!</v>
      </c>
      <c r="I145" s="74" t="e">
        <f>MATCH(C145,#REF!,0)</f>
        <v>#REF!</v>
      </c>
      <c r="J145" s="74" t="e">
        <f>INDEX(#REF!,$I145,10)</f>
        <v>#REF!</v>
      </c>
      <c r="K145" s="74">
        <v>3.74</v>
      </c>
      <c r="L145" s="97">
        <f t="shared" si="11"/>
        <v>4.7498000000000005</v>
      </c>
      <c r="M145" s="97">
        <v>285</v>
      </c>
      <c r="N145" s="1">
        <v>1.27</v>
      </c>
    </row>
    <row r="146" spans="1:14" s="34" customFormat="1" ht="20.100000000000001" customHeight="1">
      <c r="A146" s="6"/>
      <c r="B146" s="16" t="s">
        <v>185</v>
      </c>
      <c r="C146" s="93">
        <v>91929</v>
      </c>
      <c r="D146" s="93" t="s">
        <v>24</v>
      </c>
      <c r="E146" s="94" t="s">
        <v>209</v>
      </c>
      <c r="F146" s="93" t="s">
        <v>36</v>
      </c>
      <c r="G146" s="100">
        <v>40</v>
      </c>
      <c r="H146" s="74" t="e">
        <f>VLOOKUP(C146,#REF!,1,0)</f>
        <v>#REF!</v>
      </c>
      <c r="I146" s="74" t="e">
        <f>MATCH(C146,#REF!,0)</f>
        <v>#REF!</v>
      </c>
      <c r="J146" s="74" t="e">
        <f>INDEX(#REF!,$I146,10)</f>
        <v>#REF!</v>
      </c>
      <c r="K146" s="74">
        <v>6.84</v>
      </c>
      <c r="L146" s="97">
        <f t="shared" si="11"/>
        <v>8.6867999999999999</v>
      </c>
      <c r="M146" s="97">
        <v>347.6</v>
      </c>
      <c r="N146" s="1">
        <v>1.27</v>
      </c>
    </row>
    <row r="147" spans="1:14" s="34" customFormat="1" ht="20.100000000000001" customHeight="1">
      <c r="A147" s="6"/>
      <c r="B147" s="16" t="s">
        <v>186</v>
      </c>
      <c r="C147" s="93">
        <v>91931</v>
      </c>
      <c r="D147" s="93" t="s">
        <v>24</v>
      </c>
      <c r="E147" s="94" t="s">
        <v>210</v>
      </c>
      <c r="F147" s="93" t="s">
        <v>36</v>
      </c>
      <c r="G147" s="100">
        <v>16</v>
      </c>
      <c r="H147" s="74" t="e">
        <f>VLOOKUP(C147,#REF!,1,0)</f>
        <v>#REF!</v>
      </c>
      <c r="I147" s="74" t="e">
        <f>MATCH(C147,#REF!,0)</f>
        <v>#REF!</v>
      </c>
      <c r="J147" s="74" t="e">
        <f>INDEX(#REF!,$I147,10)</f>
        <v>#REF!</v>
      </c>
      <c r="K147" s="74">
        <v>9.23</v>
      </c>
      <c r="L147" s="97">
        <f t="shared" si="11"/>
        <v>11.722100000000001</v>
      </c>
      <c r="M147" s="97">
        <v>187.52</v>
      </c>
      <c r="N147" s="1">
        <v>1.27</v>
      </c>
    </row>
    <row r="148" spans="1:14" s="34" customFormat="1" ht="20.100000000000001" customHeight="1">
      <c r="A148" s="6"/>
      <c r="B148" s="16" t="s">
        <v>187</v>
      </c>
      <c r="C148" s="93">
        <v>91932</v>
      </c>
      <c r="D148" s="93" t="s">
        <v>24</v>
      </c>
      <c r="E148" s="99" t="s">
        <v>211</v>
      </c>
      <c r="F148" s="93" t="s">
        <v>36</v>
      </c>
      <c r="G148" s="100">
        <v>20</v>
      </c>
      <c r="H148" s="74" t="e">
        <f>VLOOKUP(C148,#REF!,1,0)</f>
        <v>#REF!</v>
      </c>
      <c r="I148" s="74" t="e">
        <f>MATCH(C148,#REF!,0)</f>
        <v>#REF!</v>
      </c>
      <c r="J148" s="74" t="e">
        <f>INDEX(#REF!,$I148,10)</f>
        <v>#REF!</v>
      </c>
      <c r="K148" s="74">
        <v>13.58</v>
      </c>
      <c r="L148" s="97">
        <f t="shared" si="11"/>
        <v>17.246600000000001</v>
      </c>
      <c r="M148" s="97">
        <v>345</v>
      </c>
      <c r="N148" s="1">
        <v>1.27</v>
      </c>
    </row>
    <row r="149" spans="1:14" s="34" customFormat="1" ht="20.100000000000001" customHeight="1">
      <c r="A149" s="6"/>
      <c r="B149" s="16" t="s">
        <v>188</v>
      </c>
      <c r="C149" s="93">
        <v>92984</v>
      </c>
      <c r="D149" s="93" t="s">
        <v>24</v>
      </c>
      <c r="E149" s="99" t="s">
        <v>212</v>
      </c>
      <c r="F149" s="93" t="s">
        <v>36</v>
      </c>
      <c r="G149" s="100">
        <v>30</v>
      </c>
      <c r="H149" s="74" t="e">
        <f>VLOOKUP(C149,#REF!,1,0)</f>
        <v>#REF!</v>
      </c>
      <c r="I149" s="74" t="e">
        <f>MATCH(C149,#REF!,0)</f>
        <v>#REF!</v>
      </c>
      <c r="J149" s="74" t="e">
        <f>INDEX(#REF!,$I149,10)</f>
        <v>#REF!</v>
      </c>
      <c r="K149" s="74">
        <v>24.61</v>
      </c>
      <c r="L149" s="97">
        <f t="shared" si="11"/>
        <v>31.2547</v>
      </c>
      <c r="M149" s="97">
        <v>937.5</v>
      </c>
      <c r="N149" s="1">
        <v>1.27</v>
      </c>
    </row>
    <row r="150" spans="1:14" s="34" customFormat="1" ht="20.100000000000001" customHeight="1">
      <c r="A150" s="6"/>
      <c r="B150" s="16" t="s">
        <v>189</v>
      </c>
      <c r="C150" s="98" t="s">
        <v>217</v>
      </c>
      <c r="D150" s="98" t="s">
        <v>119</v>
      </c>
      <c r="E150" s="99" t="s">
        <v>213</v>
      </c>
      <c r="F150" s="93" t="s">
        <v>19</v>
      </c>
      <c r="G150" s="101">
        <v>3</v>
      </c>
      <c r="H150" s="74" t="e">
        <f>VLOOKUP(C150,#REF!,1,0)</f>
        <v>#REF!</v>
      </c>
      <c r="I150" s="74" t="e">
        <f>MATCH(C150,#REF!,0)</f>
        <v>#REF!</v>
      </c>
      <c r="J150" s="74" t="e">
        <f>INDEX(#REF!,$I150,10)</f>
        <v>#REF!</v>
      </c>
      <c r="K150" s="74">
        <v>464.46</v>
      </c>
      <c r="L150" s="97">
        <f t="shared" si="11"/>
        <v>589.86419999999998</v>
      </c>
      <c r="M150" s="97">
        <v>1769.58</v>
      </c>
      <c r="N150" s="1">
        <v>1.27</v>
      </c>
    </row>
    <row r="151" spans="1:14" s="34" customFormat="1" ht="20.100000000000001" customHeight="1">
      <c r="A151" s="6"/>
      <c r="B151" s="16" t="s">
        <v>190</v>
      </c>
      <c r="C151" s="93">
        <v>91994</v>
      </c>
      <c r="D151" s="93" t="s">
        <v>24</v>
      </c>
      <c r="E151" s="94" t="s">
        <v>214</v>
      </c>
      <c r="F151" s="93" t="s">
        <v>19</v>
      </c>
      <c r="G151" s="102">
        <v>10</v>
      </c>
      <c r="H151" s="74" t="e">
        <f>VLOOKUP(C151,#REF!,1,0)</f>
        <v>#REF!</v>
      </c>
      <c r="I151" s="74" t="e">
        <f>MATCH(C151,#REF!,0)</f>
        <v>#REF!</v>
      </c>
      <c r="J151" s="74" t="e">
        <f>INDEX(#REF!,$I151,10)</f>
        <v>#REF!</v>
      </c>
      <c r="K151" s="74">
        <v>22.39</v>
      </c>
      <c r="L151" s="97">
        <f t="shared" si="11"/>
        <v>28.435300000000002</v>
      </c>
      <c r="M151" s="97">
        <v>284.39999999999998</v>
      </c>
      <c r="N151" s="1">
        <v>1.27</v>
      </c>
    </row>
    <row r="152" spans="1:14" s="34" customFormat="1" ht="20.100000000000001" customHeight="1">
      <c r="A152" s="6"/>
      <c r="B152" s="16" t="s">
        <v>284</v>
      </c>
      <c r="C152" s="93">
        <v>91995</v>
      </c>
      <c r="D152" s="93" t="s">
        <v>24</v>
      </c>
      <c r="E152" s="94" t="s">
        <v>215</v>
      </c>
      <c r="F152" s="93" t="s">
        <v>19</v>
      </c>
      <c r="G152" s="102">
        <v>10</v>
      </c>
      <c r="H152" s="74" t="e">
        <f>VLOOKUP(C152,#REF!,1,0)</f>
        <v>#REF!</v>
      </c>
      <c r="I152" s="74" t="e">
        <f>MATCH(C152,#REF!,0)</f>
        <v>#REF!</v>
      </c>
      <c r="J152" s="74" t="e">
        <f>INDEX(#REF!,$I152,10)</f>
        <v>#REF!</v>
      </c>
      <c r="K152" s="74">
        <v>24.7</v>
      </c>
      <c r="L152" s="97">
        <f t="shared" si="11"/>
        <v>31.369</v>
      </c>
      <c r="M152" s="97">
        <v>313.7</v>
      </c>
      <c r="N152" s="1">
        <v>1.27</v>
      </c>
    </row>
    <row r="153" spans="1:14" s="34" customFormat="1" ht="20.100000000000001" customHeight="1">
      <c r="A153" s="6"/>
      <c r="B153" s="16" t="s">
        <v>285</v>
      </c>
      <c r="C153" s="93">
        <v>92026</v>
      </c>
      <c r="D153" s="93" t="s">
        <v>24</v>
      </c>
      <c r="E153" s="94" t="s">
        <v>216</v>
      </c>
      <c r="F153" s="93" t="s">
        <v>19</v>
      </c>
      <c r="G153" s="102">
        <v>8</v>
      </c>
      <c r="H153" s="74" t="e">
        <f>VLOOKUP(C153,#REF!,1,0)</f>
        <v>#REF!</v>
      </c>
      <c r="I153" s="74" t="e">
        <f>MATCH(C153,#REF!,0)</f>
        <v>#REF!</v>
      </c>
      <c r="J153" s="74" t="e">
        <f>INDEX(#REF!,$I153,10)</f>
        <v>#REF!</v>
      </c>
      <c r="K153" s="74">
        <v>52.04</v>
      </c>
      <c r="L153" s="97">
        <f t="shared" si="11"/>
        <v>66.090800000000002</v>
      </c>
      <c r="M153" s="97">
        <v>528.76</v>
      </c>
      <c r="N153" s="1">
        <v>1.27</v>
      </c>
    </row>
    <row r="154" spans="1:14" s="34" customFormat="1" ht="20.100000000000001" customHeight="1">
      <c r="A154" s="6"/>
      <c r="B154" s="157" t="s">
        <v>85</v>
      </c>
      <c r="C154" s="157"/>
      <c r="D154" s="157"/>
      <c r="E154" s="157"/>
      <c r="F154" s="157"/>
      <c r="G154" s="157"/>
      <c r="H154" s="157"/>
      <c r="I154" s="157"/>
      <c r="J154" s="157"/>
      <c r="K154" s="157"/>
      <c r="L154" s="19"/>
      <c r="M154" s="20">
        <v>6779.78</v>
      </c>
      <c r="N154" s="1"/>
    </row>
    <row r="155" spans="1:14" s="34" customFormat="1" ht="20.100000000000001" customHeight="1">
      <c r="A155" s="6"/>
      <c r="B155" s="6"/>
      <c r="C155" s="6"/>
      <c r="D155" s="6"/>
      <c r="E155" s="32"/>
      <c r="F155" s="6"/>
      <c r="G155" s="49"/>
      <c r="H155" s="49"/>
      <c r="I155" s="49"/>
      <c r="J155" s="49"/>
      <c r="K155" s="48"/>
      <c r="L155" s="7"/>
      <c r="M155" s="7"/>
      <c r="N155" s="1"/>
    </row>
    <row r="156" spans="1:14" s="34" customFormat="1" ht="20.100000000000001" customHeight="1">
      <c r="A156" s="6"/>
      <c r="B156" s="39">
        <v>12</v>
      </c>
      <c r="C156" s="39"/>
      <c r="D156" s="39"/>
      <c r="E156" s="24" t="s">
        <v>218</v>
      </c>
      <c r="F156" s="24"/>
      <c r="G156" s="53"/>
      <c r="H156" s="53"/>
      <c r="I156" s="53"/>
      <c r="J156" s="53"/>
      <c r="K156" s="53"/>
      <c r="L156" s="24"/>
      <c r="M156" s="25">
        <f>M170</f>
        <v>11445.28</v>
      </c>
      <c r="N156" s="103"/>
    </row>
    <row r="157" spans="1:14" s="34" customFormat="1" ht="20.100000000000001" customHeight="1">
      <c r="A157" s="6"/>
      <c r="B157" s="16" t="s">
        <v>286</v>
      </c>
      <c r="C157" s="95">
        <v>89402</v>
      </c>
      <c r="D157" s="95" t="s">
        <v>24</v>
      </c>
      <c r="E157" s="104" t="s">
        <v>219</v>
      </c>
      <c r="F157" s="105" t="s">
        <v>36</v>
      </c>
      <c r="G157" s="54">
        <v>15</v>
      </c>
      <c r="H157" s="74" t="e">
        <f>VLOOKUP(C157,#REF!,1,0)</f>
        <v>#REF!</v>
      </c>
      <c r="I157" s="74" t="e">
        <f>MATCH(C157,#REF!,0)</f>
        <v>#REF!</v>
      </c>
      <c r="J157" s="74" t="e">
        <f>INDEX(#REF!,$I157,10)</f>
        <v>#REF!</v>
      </c>
      <c r="K157" s="74">
        <v>12.8</v>
      </c>
      <c r="L157" s="97">
        <f>K157*N157</f>
        <v>16.256</v>
      </c>
      <c r="M157" s="97">
        <v>243.9</v>
      </c>
      <c r="N157" s="1">
        <f>N153</f>
        <v>1.27</v>
      </c>
    </row>
    <row r="158" spans="1:14" s="34" customFormat="1" ht="20.100000000000001" customHeight="1">
      <c r="A158" s="6"/>
      <c r="B158" s="16" t="s">
        <v>287</v>
      </c>
      <c r="C158" s="95">
        <v>89403</v>
      </c>
      <c r="D158" s="95" t="s">
        <v>24</v>
      </c>
      <c r="E158" s="104" t="s">
        <v>220</v>
      </c>
      <c r="F158" s="105" t="s">
        <v>36</v>
      </c>
      <c r="G158" s="54">
        <v>20</v>
      </c>
      <c r="H158" s="74" t="e">
        <f>VLOOKUP(C158,#REF!,1,0)</f>
        <v>#REF!</v>
      </c>
      <c r="I158" s="74" t="e">
        <f>MATCH(C158,#REF!,0)</f>
        <v>#REF!</v>
      </c>
      <c r="J158" s="74" t="e">
        <f>INDEX(#REF!,$I158,10)</f>
        <v>#REF!</v>
      </c>
      <c r="K158" s="74">
        <v>21.32</v>
      </c>
      <c r="L158" s="97">
        <f t="shared" ref="L158:L169" si="12">K158*N158</f>
        <v>27.0764</v>
      </c>
      <c r="M158" s="97">
        <v>541.6</v>
      </c>
      <c r="N158" s="1">
        <v>1.27</v>
      </c>
    </row>
    <row r="159" spans="1:14" s="34" customFormat="1" ht="20.100000000000001" customHeight="1">
      <c r="A159" s="6"/>
      <c r="B159" s="16" t="s">
        <v>288</v>
      </c>
      <c r="C159" s="95">
        <v>89448</v>
      </c>
      <c r="D159" s="95" t="s">
        <v>24</v>
      </c>
      <c r="E159" s="104" t="s">
        <v>221</v>
      </c>
      <c r="F159" s="105" t="s">
        <v>36</v>
      </c>
      <c r="G159" s="54">
        <v>15</v>
      </c>
      <c r="H159" s="74" t="e">
        <f>VLOOKUP(C159,#REF!,1,0)</f>
        <v>#REF!</v>
      </c>
      <c r="I159" s="74" t="e">
        <f>MATCH(C159,#REF!,0)</f>
        <v>#REF!</v>
      </c>
      <c r="J159" s="74" t="e">
        <f>INDEX(#REF!,$I159,10)</f>
        <v>#REF!</v>
      </c>
      <c r="K159" s="74">
        <v>20.04</v>
      </c>
      <c r="L159" s="97">
        <f t="shared" si="12"/>
        <v>25.450800000000001</v>
      </c>
      <c r="M159" s="97">
        <v>381.75</v>
      </c>
      <c r="N159" s="1">
        <v>1.27</v>
      </c>
    </row>
    <row r="160" spans="1:14" s="34" customFormat="1" ht="33" customHeight="1">
      <c r="A160" s="6"/>
      <c r="B160" s="16" t="s">
        <v>289</v>
      </c>
      <c r="C160" s="105">
        <v>99635</v>
      </c>
      <c r="D160" s="105" t="s">
        <v>24</v>
      </c>
      <c r="E160" s="104" t="s">
        <v>222</v>
      </c>
      <c r="F160" s="105" t="s">
        <v>19</v>
      </c>
      <c r="G160" s="54">
        <v>8</v>
      </c>
      <c r="H160" s="74" t="e">
        <f>VLOOKUP(C160,#REF!,1,0)</f>
        <v>#REF!</v>
      </c>
      <c r="I160" s="74" t="e">
        <f>MATCH(C160,#REF!,0)</f>
        <v>#REF!</v>
      </c>
      <c r="J160" s="74" t="e">
        <f>INDEX(#REF!,$I160,10)</f>
        <v>#REF!</v>
      </c>
      <c r="K160" s="74">
        <v>296.45999999999998</v>
      </c>
      <c r="L160" s="97">
        <f t="shared" si="12"/>
        <v>376.50419999999997</v>
      </c>
      <c r="M160" s="97">
        <v>3012</v>
      </c>
      <c r="N160" s="1">
        <v>1.27</v>
      </c>
    </row>
    <row r="161" spans="1:14" s="34" customFormat="1" ht="20.100000000000001" customHeight="1">
      <c r="A161" s="6"/>
      <c r="B161" s="16" t="s">
        <v>290</v>
      </c>
      <c r="C161" s="105" t="s">
        <v>233</v>
      </c>
      <c r="D161" s="105" t="s">
        <v>234</v>
      </c>
      <c r="E161" s="106" t="s">
        <v>223</v>
      </c>
      <c r="F161" s="105" t="s">
        <v>19</v>
      </c>
      <c r="G161" s="54">
        <v>8</v>
      </c>
      <c r="H161" s="74" t="e">
        <f>VLOOKUP(C161,#REF!,1,0)</f>
        <v>#REF!</v>
      </c>
      <c r="I161" s="74" t="e">
        <f>MATCH(C161,#REF!,0)</f>
        <v>#REF!</v>
      </c>
      <c r="J161" s="74" t="e">
        <f>INDEX(#REF!,$I161,10)</f>
        <v>#REF!</v>
      </c>
      <c r="K161" s="74">
        <v>44.11</v>
      </c>
      <c r="L161" s="97">
        <f t="shared" si="12"/>
        <v>56.0197</v>
      </c>
      <c r="M161" s="97">
        <v>448.16</v>
      </c>
      <c r="N161" s="1">
        <f t="shared" ref="N161:N169" si="13">N157</f>
        <v>1.27</v>
      </c>
    </row>
    <row r="162" spans="1:14" s="34" customFormat="1" ht="20.100000000000001" customHeight="1">
      <c r="A162" s="6"/>
      <c r="B162" s="16" t="s">
        <v>291</v>
      </c>
      <c r="C162" s="105" t="s">
        <v>236</v>
      </c>
      <c r="D162" s="105" t="s">
        <v>24</v>
      </c>
      <c r="E162" s="104" t="s">
        <v>224</v>
      </c>
      <c r="F162" s="105" t="s">
        <v>36</v>
      </c>
      <c r="G162" s="54">
        <v>20</v>
      </c>
      <c r="H162" s="74" t="e">
        <f>VLOOKUP(C162,#REF!,1,0)</f>
        <v>#REF!</v>
      </c>
      <c r="I162" s="74" t="e">
        <f>MATCH(C162,#REF!,0)</f>
        <v>#REF!</v>
      </c>
      <c r="J162" s="74" t="e">
        <f>INDEX(#REF!,$I162,10)</f>
        <v>#REF!</v>
      </c>
      <c r="K162" s="74">
        <v>42.73</v>
      </c>
      <c r="L162" s="97">
        <f t="shared" si="12"/>
        <v>54.267099999999999</v>
      </c>
      <c r="M162" s="97">
        <v>1085.4000000000001</v>
      </c>
      <c r="N162" s="1">
        <f t="shared" si="13"/>
        <v>1.27</v>
      </c>
    </row>
    <row r="163" spans="1:14" s="34" customFormat="1" ht="20.100000000000001" customHeight="1">
      <c r="A163" s="6"/>
      <c r="B163" s="16" t="s">
        <v>292</v>
      </c>
      <c r="C163" s="105" t="s">
        <v>235</v>
      </c>
      <c r="D163" s="105" t="s">
        <v>24</v>
      </c>
      <c r="E163" s="104" t="s">
        <v>225</v>
      </c>
      <c r="F163" s="105" t="s">
        <v>36</v>
      </c>
      <c r="G163" s="54">
        <v>12</v>
      </c>
      <c r="H163" s="74" t="e">
        <f>VLOOKUP(C163,#REF!,1,0)</f>
        <v>#REF!</v>
      </c>
      <c r="I163" s="74" t="e">
        <f>MATCH(C163,#REF!,0)</f>
        <v>#REF!</v>
      </c>
      <c r="J163" s="74" t="e">
        <f>INDEX(#REF!,$I163,10)</f>
        <v>#REF!</v>
      </c>
      <c r="K163" s="74">
        <v>20.63</v>
      </c>
      <c r="L163" s="97">
        <f t="shared" si="12"/>
        <v>26.200099999999999</v>
      </c>
      <c r="M163" s="97">
        <v>314.39999999999998</v>
      </c>
      <c r="N163" s="1">
        <f t="shared" si="13"/>
        <v>1.27</v>
      </c>
    </row>
    <row r="164" spans="1:14" s="34" customFormat="1" ht="20.100000000000001" customHeight="1">
      <c r="A164" s="6"/>
      <c r="B164" s="16" t="s">
        <v>293</v>
      </c>
      <c r="C164" s="105" t="s">
        <v>237</v>
      </c>
      <c r="D164" s="105" t="s">
        <v>24</v>
      </c>
      <c r="E164" s="104" t="s">
        <v>226</v>
      </c>
      <c r="F164" s="105" t="s">
        <v>36</v>
      </c>
      <c r="G164" s="54">
        <v>10</v>
      </c>
      <c r="H164" s="74" t="e">
        <f>VLOOKUP(C164,#REF!,1,0)</f>
        <v>#REF!</v>
      </c>
      <c r="I164" s="74" t="e">
        <f>MATCH(C164,#REF!,0)</f>
        <v>#REF!</v>
      </c>
      <c r="J164" s="74" t="e">
        <f>INDEX(#REF!,$I164,10)</f>
        <v>#REF!</v>
      </c>
      <c r="K164" s="74">
        <v>33.840000000000003</v>
      </c>
      <c r="L164" s="97">
        <f t="shared" si="12"/>
        <v>42.976800000000004</v>
      </c>
      <c r="M164" s="97">
        <v>429.8</v>
      </c>
      <c r="N164" s="1">
        <f t="shared" si="13"/>
        <v>1.27</v>
      </c>
    </row>
    <row r="165" spans="1:14" s="34" customFormat="1" ht="20.100000000000001" customHeight="1">
      <c r="A165" s="6"/>
      <c r="B165" s="16" t="s">
        <v>294</v>
      </c>
      <c r="C165" s="105">
        <v>100851</v>
      </c>
      <c r="D165" s="105" t="s">
        <v>24</v>
      </c>
      <c r="E165" s="104" t="s">
        <v>227</v>
      </c>
      <c r="F165" s="105" t="s">
        <v>19</v>
      </c>
      <c r="G165" s="54">
        <v>7</v>
      </c>
      <c r="H165" s="74" t="e">
        <f>VLOOKUP(C165,#REF!,1,0)</f>
        <v>#REF!</v>
      </c>
      <c r="I165" s="74" t="e">
        <f>MATCH(C165,#REF!,0)</f>
        <v>#REF!</v>
      </c>
      <c r="J165" s="74" t="e">
        <f>INDEX(#REF!,$I165,10)</f>
        <v>#REF!</v>
      </c>
      <c r="K165" s="74">
        <v>91.88</v>
      </c>
      <c r="L165" s="97">
        <f t="shared" si="12"/>
        <v>116.68759999999999</v>
      </c>
      <c r="M165" s="97">
        <v>816.83</v>
      </c>
      <c r="N165" s="1">
        <f t="shared" si="13"/>
        <v>1.27</v>
      </c>
    </row>
    <row r="166" spans="1:14" s="34" customFormat="1" ht="34.5" customHeight="1">
      <c r="A166" s="6"/>
      <c r="B166" s="16" t="s">
        <v>295</v>
      </c>
      <c r="C166" s="107" t="s">
        <v>238</v>
      </c>
      <c r="D166" s="108" t="s">
        <v>24</v>
      </c>
      <c r="E166" s="104" t="s">
        <v>228</v>
      </c>
      <c r="F166" s="105" t="s">
        <v>229</v>
      </c>
      <c r="G166" s="54">
        <v>4</v>
      </c>
      <c r="H166" s="74" t="e">
        <f>VLOOKUP(C166,#REF!,1,0)</f>
        <v>#REF!</v>
      </c>
      <c r="I166" s="74" t="e">
        <f>MATCH(C166,#REF!,0)</f>
        <v>#REF!</v>
      </c>
      <c r="J166" s="74" t="e">
        <f>INDEX(#REF!,$I166,10)</f>
        <v>#REF!</v>
      </c>
      <c r="K166" s="74">
        <v>146.94999999999999</v>
      </c>
      <c r="L166" s="97">
        <f t="shared" si="12"/>
        <v>186.62649999999999</v>
      </c>
      <c r="M166" s="97">
        <v>746.52</v>
      </c>
      <c r="N166" s="1">
        <f t="shared" si="13"/>
        <v>1.27</v>
      </c>
    </row>
    <row r="167" spans="1:14" s="34" customFormat="1" ht="20.100000000000001" customHeight="1">
      <c r="A167" s="6"/>
      <c r="B167" s="16" t="s">
        <v>296</v>
      </c>
      <c r="C167" s="105">
        <v>86906</v>
      </c>
      <c r="D167" s="105" t="s">
        <v>24</v>
      </c>
      <c r="E167" s="104" t="s">
        <v>230</v>
      </c>
      <c r="F167" s="105" t="s">
        <v>19</v>
      </c>
      <c r="G167" s="54">
        <v>10</v>
      </c>
      <c r="H167" s="74" t="e">
        <f>VLOOKUP(C167,#REF!,1,0)</f>
        <v>#REF!</v>
      </c>
      <c r="I167" s="74" t="e">
        <f>MATCH(C167,#REF!,0)</f>
        <v>#REF!</v>
      </c>
      <c r="J167" s="74" t="e">
        <f>INDEX(#REF!,$I167,10)</f>
        <v>#REF!</v>
      </c>
      <c r="K167" s="74">
        <v>58.97</v>
      </c>
      <c r="L167" s="97">
        <f t="shared" si="12"/>
        <v>74.891899999999993</v>
      </c>
      <c r="M167" s="97">
        <v>748.9</v>
      </c>
      <c r="N167" s="1">
        <f t="shared" si="13"/>
        <v>1.27</v>
      </c>
    </row>
    <row r="168" spans="1:14" s="34" customFormat="1" ht="33.75" customHeight="1">
      <c r="A168" s="6"/>
      <c r="B168" s="16" t="s">
        <v>297</v>
      </c>
      <c r="C168" s="105">
        <v>86914</v>
      </c>
      <c r="D168" s="105" t="s">
        <v>24</v>
      </c>
      <c r="E168" s="104" t="s">
        <v>231</v>
      </c>
      <c r="F168" s="105" t="s">
        <v>19</v>
      </c>
      <c r="G168" s="54">
        <v>10</v>
      </c>
      <c r="H168" s="74" t="e">
        <f>VLOOKUP(C168,#REF!,1,0)</f>
        <v>#REF!</v>
      </c>
      <c r="I168" s="74" t="e">
        <f>MATCH(C168,#REF!,0)</f>
        <v>#REF!</v>
      </c>
      <c r="J168" s="74" t="e">
        <f>INDEX(#REF!,$I168,10)</f>
        <v>#REF!</v>
      </c>
      <c r="K168" s="74">
        <v>77.599999999999994</v>
      </c>
      <c r="L168" s="97">
        <f t="shared" si="12"/>
        <v>98.551999999999992</v>
      </c>
      <c r="M168" s="97">
        <v>985.5</v>
      </c>
      <c r="N168" s="1">
        <f t="shared" si="13"/>
        <v>1.27</v>
      </c>
    </row>
    <row r="169" spans="1:14" s="34" customFormat="1" ht="36" customHeight="1">
      <c r="A169" s="6"/>
      <c r="B169" s="16" t="s">
        <v>298</v>
      </c>
      <c r="C169" s="105">
        <v>86909</v>
      </c>
      <c r="D169" s="105" t="s">
        <v>24</v>
      </c>
      <c r="E169" s="104" t="s">
        <v>232</v>
      </c>
      <c r="F169" s="105" t="s">
        <v>19</v>
      </c>
      <c r="G169" s="54">
        <v>13</v>
      </c>
      <c r="H169" s="74" t="e">
        <f>VLOOKUP(C169,#REF!,1,0)</f>
        <v>#REF!</v>
      </c>
      <c r="I169" s="74" t="e">
        <f>MATCH(C169,#REF!,0)</f>
        <v>#REF!</v>
      </c>
      <c r="J169" s="74" t="e">
        <f>INDEX(#REF!,$I169,10)</f>
        <v>#REF!</v>
      </c>
      <c r="K169" s="74">
        <v>102.39</v>
      </c>
      <c r="L169" s="97">
        <f t="shared" si="12"/>
        <v>130.03530000000001</v>
      </c>
      <c r="M169" s="97">
        <v>1690.52</v>
      </c>
      <c r="N169" s="1">
        <f t="shared" si="13"/>
        <v>1.27</v>
      </c>
    </row>
    <row r="170" spans="1:14" ht="20.100000000000001" customHeight="1">
      <c r="A170" s="6"/>
      <c r="B170" s="157" t="s">
        <v>85</v>
      </c>
      <c r="C170" s="157"/>
      <c r="D170" s="157"/>
      <c r="E170" s="157"/>
      <c r="F170" s="157"/>
      <c r="G170" s="157"/>
      <c r="H170" s="157"/>
      <c r="I170" s="157"/>
      <c r="J170" s="157"/>
      <c r="K170" s="157"/>
      <c r="L170" s="19"/>
      <c r="M170" s="20">
        <v>11445.28</v>
      </c>
    </row>
    <row r="171" spans="1:14" ht="20.100000000000001" customHeight="1">
      <c r="A171" s="6"/>
      <c r="B171" s="39">
        <v>13</v>
      </c>
      <c r="C171" s="39"/>
      <c r="D171" s="39"/>
      <c r="E171" s="24" t="s">
        <v>4</v>
      </c>
      <c r="F171" s="24"/>
      <c r="G171" s="53"/>
      <c r="H171" s="53"/>
      <c r="I171" s="53"/>
      <c r="J171" s="53"/>
      <c r="K171" s="53"/>
      <c r="L171" s="24"/>
      <c r="M171" s="25">
        <f>M173</f>
        <v>3600.14</v>
      </c>
    </row>
    <row r="172" spans="1:14" ht="20.100000000000001" customHeight="1" outlineLevel="1">
      <c r="A172" s="6"/>
      <c r="B172" s="16" t="s">
        <v>299</v>
      </c>
      <c r="C172" s="16">
        <v>9537</v>
      </c>
      <c r="D172" s="16" t="s">
        <v>24</v>
      </c>
      <c r="E172" s="28" t="s">
        <v>5</v>
      </c>
      <c r="F172" s="16" t="s">
        <v>25</v>
      </c>
      <c r="G172" s="52">
        <v>1323.58</v>
      </c>
      <c r="H172" s="74" t="e">
        <f>VLOOKUP(C172,#REF!,1,0)</f>
        <v>#REF!</v>
      </c>
      <c r="I172" s="74" t="e">
        <f>MATCH(C172,#REF!,0)</f>
        <v>#REF!</v>
      </c>
      <c r="J172" s="74" t="e">
        <f>INDEX(#REF!,$I172,10)</f>
        <v>#REF!</v>
      </c>
      <c r="K172" s="74">
        <v>1.6</v>
      </c>
      <c r="L172" s="15">
        <f>K172*1.7</f>
        <v>2.72</v>
      </c>
      <c r="M172" s="15">
        <v>3600.14</v>
      </c>
    </row>
    <row r="173" spans="1:14" ht="20.100000000000001" customHeight="1" outlineLevel="1">
      <c r="A173" s="6"/>
      <c r="B173" s="157" t="s">
        <v>90</v>
      </c>
      <c r="C173" s="157"/>
      <c r="D173" s="157"/>
      <c r="E173" s="157"/>
      <c r="F173" s="157"/>
      <c r="G173" s="157"/>
      <c r="H173" s="157"/>
      <c r="I173" s="157"/>
      <c r="J173" s="157"/>
      <c r="K173" s="157"/>
      <c r="L173" s="19"/>
      <c r="M173" s="20">
        <v>3600.14</v>
      </c>
    </row>
    <row r="174" spans="1:14" ht="20.100000000000001" customHeight="1">
      <c r="A174" s="6"/>
      <c r="B174" s="6"/>
      <c r="C174" s="6"/>
      <c r="D174" s="6"/>
      <c r="E174" s="32"/>
      <c r="F174" s="6"/>
      <c r="G174" s="49"/>
      <c r="H174" s="49"/>
      <c r="I174" s="49"/>
      <c r="J174" s="49"/>
      <c r="K174" s="48"/>
      <c r="L174" s="7"/>
      <c r="M174" s="7"/>
      <c r="N174" s="29"/>
    </row>
    <row r="175" spans="1:14" ht="20.100000000000001" customHeight="1">
      <c r="A175" s="6"/>
      <c r="B175" s="159" t="s">
        <v>8</v>
      </c>
      <c r="C175" s="159"/>
      <c r="D175" s="159"/>
      <c r="E175" s="159"/>
      <c r="F175" s="159"/>
      <c r="G175" s="159"/>
      <c r="H175" s="159"/>
      <c r="I175" s="159"/>
      <c r="J175" s="159"/>
      <c r="K175" s="159"/>
      <c r="L175" s="73"/>
      <c r="M175" s="25">
        <v>291393.7</v>
      </c>
      <c r="N175" s="46"/>
    </row>
    <row r="176" spans="1:14" ht="20.100000000000001" customHeight="1" collapsed="1">
      <c r="D176" s="31"/>
      <c r="E176" s="32"/>
      <c r="F176" s="6"/>
      <c r="G176" s="49"/>
      <c r="H176" s="49"/>
      <c r="I176" s="49"/>
      <c r="J176" s="49"/>
      <c r="K176" s="48"/>
    </row>
    <row r="177" spans="5:5">
      <c r="E177" s="37"/>
    </row>
  </sheetData>
  <mergeCells count="19">
    <mergeCell ref="A1:M3"/>
    <mergeCell ref="G6:K6"/>
    <mergeCell ref="A8:M8"/>
    <mergeCell ref="B17:K17"/>
    <mergeCell ref="H12:J12"/>
    <mergeCell ref="B109:K109"/>
    <mergeCell ref="A4:M4"/>
    <mergeCell ref="B175:K175"/>
    <mergeCell ref="B173:K173"/>
    <mergeCell ref="B132:K132"/>
    <mergeCell ref="B24:K24"/>
    <mergeCell ref="B38:K38"/>
    <mergeCell ref="B58:K58"/>
    <mergeCell ref="B63:K63"/>
    <mergeCell ref="B75:K75"/>
    <mergeCell ref="B93:K93"/>
    <mergeCell ref="B101:K101"/>
    <mergeCell ref="B154:K154"/>
    <mergeCell ref="B170:K170"/>
  </mergeCells>
  <phoneticPr fontId="21" type="noConversion"/>
  <conditionalFormatting sqref="G171:L171 G126 G66:L66 G12:H12 L17 K12:L12 G172 L172 G150 G161">
    <cfRule type="cellIs" dxfId="24" priority="44" stopIfTrue="1" operator="equal">
      <formula>0</formula>
    </cfRule>
  </conditionalFormatting>
  <conditionalFormatting sqref="L24">
    <cfRule type="cellIs" dxfId="23" priority="43" stopIfTrue="1" operator="equal">
      <formula>0</formula>
    </cfRule>
  </conditionalFormatting>
  <conditionalFormatting sqref="L38">
    <cfRule type="cellIs" dxfId="22" priority="42" stopIfTrue="1" operator="equal">
      <formula>0</formula>
    </cfRule>
  </conditionalFormatting>
  <conditionalFormatting sqref="L58">
    <cfRule type="cellIs" dxfId="21" priority="41" stopIfTrue="1" operator="equal">
      <formula>0</formula>
    </cfRule>
  </conditionalFormatting>
  <conditionalFormatting sqref="L63">
    <cfRule type="cellIs" dxfId="20" priority="40" stopIfTrue="1" operator="equal">
      <formula>0</formula>
    </cfRule>
  </conditionalFormatting>
  <conditionalFormatting sqref="L75">
    <cfRule type="cellIs" dxfId="19" priority="39" stopIfTrue="1" operator="equal">
      <formula>0</formula>
    </cfRule>
  </conditionalFormatting>
  <conditionalFormatting sqref="L93">
    <cfRule type="cellIs" dxfId="18" priority="38" stopIfTrue="1" operator="equal">
      <formula>0</formula>
    </cfRule>
  </conditionalFormatting>
  <conditionalFormatting sqref="L101">
    <cfRule type="cellIs" dxfId="17" priority="36" stopIfTrue="1" operator="equal">
      <formula>0</formula>
    </cfRule>
  </conditionalFormatting>
  <conditionalFormatting sqref="L109">
    <cfRule type="cellIs" dxfId="16" priority="35" stopIfTrue="1" operator="equal">
      <formula>0</formula>
    </cfRule>
  </conditionalFormatting>
  <conditionalFormatting sqref="L132">
    <cfRule type="cellIs" dxfId="15" priority="34" stopIfTrue="1" operator="equal">
      <formula>0</formula>
    </cfRule>
  </conditionalFormatting>
  <conditionalFormatting sqref="L173">
    <cfRule type="cellIs" dxfId="14" priority="22" stopIfTrue="1" operator="equal">
      <formula>0</formula>
    </cfRule>
  </conditionalFormatting>
  <conditionalFormatting sqref="G151:G153">
    <cfRule type="cellIs" dxfId="13" priority="4" stopIfTrue="1" operator="equal">
      <formula>0</formula>
    </cfRule>
  </conditionalFormatting>
  <conditionalFormatting sqref="G135:G142">
    <cfRule type="cellIs" dxfId="12" priority="11" stopIfTrue="1" operator="equal">
      <formula>0</formula>
    </cfRule>
  </conditionalFormatting>
  <conditionalFormatting sqref="G143:G144">
    <cfRule type="cellIs" dxfId="11" priority="10" stopIfTrue="1" operator="equal">
      <formula>0</formula>
    </cfRule>
  </conditionalFormatting>
  <conditionalFormatting sqref="G145:G147">
    <cfRule type="cellIs" dxfId="10" priority="7" stopIfTrue="1" operator="equal">
      <formula>0</formula>
    </cfRule>
  </conditionalFormatting>
  <conditionalFormatting sqref="G148:G149">
    <cfRule type="cellIs" dxfId="9" priority="6" stopIfTrue="1" operator="equal">
      <formula>0</formula>
    </cfRule>
  </conditionalFormatting>
  <conditionalFormatting sqref="L154">
    <cfRule type="cellIs" dxfId="8" priority="3" stopIfTrue="1" operator="equal">
      <formula>0</formula>
    </cfRule>
  </conditionalFormatting>
  <conditionalFormatting sqref="L170">
    <cfRule type="cellIs" dxfId="7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4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B&amp;"Arial,Normal"
</oddHeader>
    <oddFooter>Página &amp;P de &amp;N</oddFooter>
  </headerFooter>
  <rowBreaks count="2" manualBreakCount="2">
    <brk id="59" max="12" man="1"/>
    <brk id="98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showGridLines="0" showZeros="0" tabSelected="1" view="pageBreakPreview" topLeftCell="A10" zoomScale="75" zoomScaleNormal="75" zoomScaleSheetLayoutView="75" workbookViewId="0">
      <selection activeCell="C19" sqref="C19:C20"/>
    </sheetView>
  </sheetViews>
  <sheetFormatPr defaultRowHeight="12.75"/>
  <cols>
    <col min="1" max="1" width="10.625" style="109" customWidth="1"/>
    <col min="2" max="2" width="9.125" style="109" customWidth="1"/>
    <col min="3" max="3" width="59.5" style="109" customWidth="1"/>
    <col min="4" max="4" width="12.5" style="110" customWidth="1"/>
    <col min="5" max="5" width="17" style="110" customWidth="1"/>
    <col min="6" max="6" width="14.375" style="109" customWidth="1"/>
    <col min="7" max="7" width="14.25" style="109" customWidth="1"/>
    <col min="8" max="8" width="14.375" style="109" customWidth="1"/>
    <col min="9" max="9" width="13.25" style="109" customWidth="1"/>
    <col min="10" max="11" width="14.125" style="109" customWidth="1"/>
    <col min="12" max="256" width="9" style="109"/>
    <col min="257" max="257" width="10.625" style="109" customWidth="1"/>
    <col min="258" max="258" width="9.125" style="109" customWidth="1"/>
    <col min="259" max="259" width="59.5" style="109" customWidth="1"/>
    <col min="260" max="260" width="12.5" style="109" customWidth="1"/>
    <col min="261" max="261" width="17" style="109" customWidth="1"/>
    <col min="262" max="262" width="14.375" style="109" customWidth="1"/>
    <col min="263" max="263" width="14.25" style="109" customWidth="1"/>
    <col min="264" max="264" width="14.375" style="109" customWidth="1"/>
    <col min="265" max="265" width="13.25" style="109" customWidth="1"/>
    <col min="266" max="267" width="14.125" style="109" customWidth="1"/>
    <col min="268" max="512" width="9" style="109"/>
    <col min="513" max="513" width="10.625" style="109" customWidth="1"/>
    <col min="514" max="514" width="9.125" style="109" customWidth="1"/>
    <col min="515" max="515" width="59.5" style="109" customWidth="1"/>
    <col min="516" max="516" width="12.5" style="109" customWidth="1"/>
    <col min="517" max="517" width="17" style="109" customWidth="1"/>
    <col min="518" max="518" width="14.375" style="109" customWidth="1"/>
    <col min="519" max="519" width="14.25" style="109" customWidth="1"/>
    <col min="520" max="520" width="14.375" style="109" customWidth="1"/>
    <col min="521" max="521" width="13.25" style="109" customWidth="1"/>
    <col min="522" max="523" width="14.125" style="109" customWidth="1"/>
    <col min="524" max="768" width="9" style="109"/>
    <col min="769" max="769" width="10.625" style="109" customWidth="1"/>
    <col min="770" max="770" width="9.125" style="109" customWidth="1"/>
    <col min="771" max="771" width="59.5" style="109" customWidth="1"/>
    <col min="772" max="772" width="12.5" style="109" customWidth="1"/>
    <col min="773" max="773" width="17" style="109" customWidth="1"/>
    <col min="774" max="774" width="14.375" style="109" customWidth="1"/>
    <col min="775" max="775" width="14.25" style="109" customWidth="1"/>
    <col min="776" max="776" width="14.375" style="109" customWidth="1"/>
    <col min="777" max="777" width="13.25" style="109" customWidth="1"/>
    <col min="778" max="779" width="14.125" style="109" customWidth="1"/>
    <col min="780" max="1024" width="9" style="109"/>
    <col min="1025" max="1025" width="10.625" style="109" customWidth="1"/>
    <col min="1026" max="1026" width="9.125" style="109" customWidth="1"/>
    <col min="1027" max="1027" width="59.5" style="109" customWidth="1"/>
    <col min="1028" max="1028" width="12.5" style="109" customWidth="1"/>
    <col min="1029" max="1029" width="17" style="109" customWidth="1"/>
    <col min="1030" max="1030" width="14.375" style="109" customWidth="1"/>
    <col min="1031" max="1031" width="14.25" style="109" customWidth="1"/>
    <col min="1032" max="1032" width="14.375" style="109" customWidth="1"/>
    <col min="1033" max="1033" width="13.25" style="109" customWidth="1"/>
    <col min="1034" max="1035" width="14.125" style="109" customWidth="1"/>
    <col min="1036" max="1280" width="9" style="109"/>
    <col min="1281" max="1281" width="10.625" style="109" customWidth="1"/>
    <col min="1282" max="1282" width="9.125" style="109" customWidth="1"/>
    <col min="1283" max="1283" width="59.5" style="109" customWidth="1"/>
    <col min="1284" max="1284" width="12.5" style="109" customWidth="1"/>
    <col min="1285" max="1285" width="17" style="109" customWidth="1"/>
    <col min="1286" max="1286" width="14.375" style="109" customWidth="1"/>
    <col min="1287" max="1287" width="14.25" style="109" customWidth="1"/>
    <col min="1288" max="1288" width="14.375" style="109" customWidth="1"/>
    <col min="1289" max="1289" width="13.25" style="109" customWidth="1"/>
    <col min="1290" max="1291" width="14.125" style="109" customWidth="1"/>
    <col min="1292" max="1536" width="9" style="109"/>
    <col min="1537" max="1537" width="10.625" style="109" customWidth="1"/>
    <col min="1538" max="1538" width="9.125" style="109" customWidth="1"/>
    <col min="1539" max="1539" width="59.5" style="109" customWidth="1"/>
    <col min="1540" max="1540" width="12.5" style="109" customWidth="1"/>
    <col min="1541" max="1541" width="17" style="109" customWidth="1"/>
    <col min="1542" max="1542" width="14.375" style="109" customWidth="1"/>
    <col min="1543" max="1543" width="14.25" style="109" customWidth="1"/>
    <col min="1544" max="1544" width="14.375" style="109" customWidth="1"/>
    <col min="1545" max="1545" width="13.25" style="109" customWidth="1"/>
    <col min="1546" max="1547" width="14.125" style="109" customWidth="1"/>
    <col min="1548" max="1792" width="9" style="109"/>
    <col min="1793" max="1793" width="10.625" style="109" customWidth="1"/>
    <col min="1794" max="1794" width="9.125" style="109" customWidth="1"/>
    <col min="1795" max="1795" width="59.5" style="109" customWidth="1"/>
    <col min="1796" max="1796" width="12.5" style="109" customWidth="1"/>
    <col min="1797" max="1797" width="17" style="109" customWidth="1"/>
    <col min="1798" max="1798" width="14.375" style="109" customWidth="1"/>
    <col min="1799" max="1799" width="14.25" style="109" customWidth="1"/>
    <col min="1800" max="1800" width="14.375" style="109" customWidth="1"/>
    <col min="1801" max="1801" width="13.25" style="109" customWidth="1"/>
    <col min="1802" max="1803" width="14.125" style="109" customWidth="1"/>
    <col min="1804" max="2048" width="9" style="109"/>
    <col min="2049" max="2049" width="10.625" style="109" customWidth="1"/>
    <col min="2050" max="2050" width="9.125" style="109" customWidth="1"/>
    <col min="2051" max="2051" width="59.5" style="109" customWidth="1"/>
    <col min="2052" max="2052" width="12.5" style="109" customWidth="1"/>
    <col min="2053" max="2053" width="17" style="109" customWidth="1"/>
    <col min="2054" max="2054" width="14.375" style="109" customWidth="1"/>
    <col min="2055" max="2055" width="14.25" style="109" customWidth="1"/>
    <col min="2056" max="2056" width="14.375" style="109" customWidth="1"/>
    <col min="2057" max="2057" width="13.25" style="109" customWidth="1"/>
    <col min="2058" max="2059" width="14.125" style="109" customWidth="1"/>
    <col min="2060" max="2304" width="9" style="109"/>
    <col min="2305" max="2305" width="10.625" style="109" customWidth="1"/>
    <col min="2306" max="2306" width="9.125" style="109" customWidth="1"/>
    <col min="2307" max="2307" width="59.5" style="109" customWidth="1"/>
    <col min="2308" max="2308" width="12.5" style="109" customWidth="1"/>
    <col min="2309" max="2309" width="17" style="109" customWidth="1"/>
    <col min="2310" max="2310" width="14.375" style="109" customWidth="1"/>
    <col min="2311" max="2311" width="14.25" style="109" customWidth="1"/>
    <col min="2312" max="2312" width="14.375" style="109" customWidth="1"/>
    <col min="2313" max="2313" width="13.25" style="109" customWidth="1"/>
    <col min="2314" max="2315" width="14.125" style="109" customWidth="1"/>
    <col min="2316" max="2560" width="9" style="109"/>
    <col min="2561" max="2561" width="10.625" style="109" customWidth="1"/>
    <col min="2562" max="2562" width="9.125" style="109" customWidth="1"/>
    <col min="2563" max="2563" width="59.5" style="109" customWidth="1"/>
    <col min="2564" max="2564" width="12.5" style="109" customWidth="1"/>
    <col min="2565" max="2565" width="17" style="109" customWidth="1"/>
    <col min="2566" max="2566" width="14.375" style="109" customWidth="1"/>
    <col min="2567" max="2567" width="14.25" style="109" customWidth="1"/>
    <col min="2568" max="2568" width="14.375" style="109" customWidth="1"/>
    <col min="2569" max="2569" width="13.25" style="109" customWidth="1"/>
    <col min="2570" max="2571" width="14.125" style="109" customWidth="1"/>
    <col min="2572" max="2816" width="9" style="109"/>
    <col min="2817" max="2817" width="10.625" style="109" customWidth="1"/>
    <col min="2818" max="2818" width="9.125" style="109" customWidth="1"/>
    <col min="2819" max="2819" width="59.5" style="109" customWidth="1"/>
    <col min="2820" max="2820" width="12.5" style="109" customWidth="1"/>
    <col min="2821" max="2821" width="17" style="109" customWidth="1"/>
    <col min="2822" max="2822" width="14.375" style="109" customWidth="1"/>
    <col min="2823" max="2823" width="14.25" style="109" customWidth="1"/>
    <col min="2824" max="2824" width="14.375" style="109" customWidth="1"/>
    <col min="2825" max="2825" width="13.25" style="109" customWidth="1"/>
    <col min="2826" max="2827" width="14.125" style="109" customWidth="1"/>
    <col min="2828" max="3072" width="9" style="109"/>
    <col min="3073" max="3073" width="10.625" style="109" customWidth="1"/>
    <col min="3074" max="3074" width="9.125" style="109" customWidth="1"/>
    <col min="3075" max="3075" width="59.5" style="109" customWidth="1"/>
    <col min="3076" max="3076" width="12.5" style="109" customWidth="1"/>
    <col min="3077" max="3077" width="17" style="109" customWidth="1"/>
    <col min="3078" max="3078" width="14.375" style="109" customWidth="1"/>
    <col min="3079" max="3079" width="14.25" style="109" customWidth="1"/>
    <col min="3080" max="3080" width="14.375" style="109" customWidth="1"/>
    <col min="3081" max="3081" width="13.25" style="109" customWidth="1"/>
    <col min="3082" max="3083" width="14.125" style="109" customWidth="1"/>
    <col min="3084" max="3328" width="9" style="109"/>
    <col min="3329" max="3329" width="10.625" style="109" customWidth="1"/>
    <col min="3330" max="3330" width="9.125" style="109" customWidth="1"/>
    <col min="3331" max="3331" width="59.5" style="109" customWidth="1"/>
    <col min="3332" max="3332" width="12.5" style="109" customWidth="1"/>
    <col min="3333" max="3333" width="17" style="109" customWidth="1"/>
    <col min="3334" max="3334" width="14.375" style="109" customWidth="1"/>
    <col min="3335" max="3335" width="14.25" style="109" customWidth="1"/>
    <col min="3336" max="3336" width="14.375" style="109" customWidth="1"/>
    <col min="3337" max="3337" width="13.25" style="109" customWidth="1"/>
    <col min="3338" max="3339" width="14.125" style="109" customWidth="1"/>
    <col min="3340" max="3584" width="9" style="109"/>
    <col min="3585" max="3585" width="10.625" style="109" customWidth="1"/>
    <col min="3586" max="3586" width="9.125" style="109" customWidth="1"/>
    <col min="3587" max="3587" width="59.5" style="109" customWidth="1"/>
    <col min="3588" max="3588" width="12.5" style="109" customWidth="1"/>
    <col min="3589" max="3589" width="17" style="109" customWidth="1"/>
    <col min="3590" max="3590" width="14.375" style="109" customWidth="1"/>
    <col min="3591" max="3591" width="14.25" style="109" customWidth="1"/>
    <col min="3592" max="3592" width="14.375" style="109" customWidth="1"/>
    <col min="3593" max="3593" width="13.25" style="109" customWidth="1"/>
    <col min="3594" max="3595" width="14.125" style="109" customWidth="1"/>
    <col min="3596" max="3840" width="9" style="109"/>
    <col min="3841" max="3841" width="10.625" style="109" customWidth="1"/>
    <col min="3842" max="3842" width="9.125" style="109" customWidth="1"/>
    <col min="3843" max="3843" width="59.5" style="109" customWidth="1"/>
    <col min="3844" max="3844" width="12.5" style="109" customWidth="1"/>
    <col min="3845" max="3845" width="17" style="109" customWidth="1"/>
    <col min="3846" max="3846" width="14.375" style="109" customWidth="1"/>
    <col min="3847" max="3847" width="14.25" style="109" customWidth="1"/>
    <col min="3848" max="3848" width="14.375" style="109" customWidth="1"/>
    <col min="3849" max="3849" width="13.25" style="109" customWidth="1"/>
    <col min="3850" max="3851" width="14.125" style="109" customWidth="1"/>
    <col min="3852" max="4096" width="9" style="109"/>
    <col min="4097" max="4097" width="10.625" style="109" customWidth="1"/>
    <col min="4098" max="4098" width="9.125" style="109" customWidth="1"/>
    <col min="4099" max="4099" width="59.5" style="109" customWidth="1"/>
    <col min="4100" max="4100" width="12.5" style="109" customWidth="1"/>
    <col min="4101" max="4101" width="17" style="109" customWidth="1"/>
    <col min="4102" max="4102" width="14.375" style="109" customWidth="1"/>
    <col min="4103" max="4103" width="14.25" style="109" customWidth="1"/>
    <col min="4104" max="4104" width="14.375" style="109" customWidth="1"/>
    <col min="4105" max="4105" width="13.25" style="109" customWidth="1"/>
    <col min="4106" max="4107" width="14.125" style="109" customWidth="1"/>
    <col min="4108" max="4352" width="9" style="109"/>
    <col min="4353" max="4353" width="10.625" style="109" customWidth="1"/>
    <col min="4354" max="4354" width="9.125" style="109" customWidth="1"/>
    <col min="4355" max="4355" width="59.5" style="109" customWidth="1"/>
    <col min="4356" max="4356" width="12.5" style="109" customWidth="1"/>
    <col min="4357" max="4357" width="17" style="109" customWidth="1"/>
    <col min="4358" max="4358" width="14.375" style="109" customWidth="1"/>
    <col min="4359" max="4359" width="14.25" style="109" customWidth="1"/>
    <col min="4360" max="4360" width="14.375" style="109" customWidth="1"/>
    <col min="4361" max="4361" width="13.25" style="109" customWidth="1"/>
    <col min="4362" max="4363" width="14.125" style="109" customWidth="1"/>
    <col min="4364" max="4608" width="9" style="109"/>
    <col min="4609" max="4609" width="10.625" style="109" customWidth="1"/>
    <col min="4610" max="4610" width="9.125" style="109" customWidth="1"/>
    <col min="4611" max="4611" width="59.5" style="109" customWidth="1"/>
    <col min="4612" max="4612" width="12.5" style="109" customWidth="1"/>
    <col min="4613" max="4613" width="17" style="109" customWidth="1"/>
    <col min="4614" max="4614" width="14.375" style="109" customWidth="1"/>
    <col min="4615" max="4615" width="14.25" style="109" customWidth="1"/>
    <col min="4616" max="4616" width="14.375" style="109" customWidth="1"/>
    <col min="4617" max="4617" width="13.25" style="109" customWidth="1"/>
    <col min="4618" max="4619" width="14.125" style="109" customWidth="1"/>
    <col min="4620" max="4864" width="9" style="109"/>
    <col min="4865" max="4865" width="10.625" style="109" customWidth="1"/>
    <col min="4866" max="4866" width="9.125" style="109" customWidth="1"/>
    <col min="4867" max="4867" width="59.5" style="109" customWidth="1"/>
    <col min="4868" max="4868" width="12.5" style="109" customWidth="1"/>
    <col min="4869" max="4869" width="17" style="109" customWidth="1"/>
    <col min="4870" max="4870" width="14.375" style="109" customWidth="1"/>
    <col min="4871" max="4871" width="14.25" style="109" customWidth="1"/>
    <col min="4872" max="4872" width="14.375" style="109" customWidth="1"/>
    <col min="4873" max="4873" width="13.25" style="109" customWidth="1"/>
    <col min="4874" max="4875" width="14.125" style="109" customWidth="1"/>
    <col min="4876" max="5120" width="9" style="109"/>
    <col min="5121" max="5121" width="10.625" style="109" customWidth="1"/>
    <col min="5122" max="5122" width="9.125" style="109" customWidth="1"/>
    <col min="5123" max="5123" width="59.5" style="109" customWidth="1"/>
    <col min="5124" max="5124" width="12.5" style="109" customWidth="1"/>
    <col min="5125" max="5125" width="17" style="109" customWidth="1"/>
    <col min="5126" max="5126" width="14.375" style="109" customWidth="1"/>
    <col min="5127" max="5127" width="14.25" style="109" customWidth="1"/>
    <col min="5128" max="5128" width="14.375" style="109" customWidth="1"/>
    <col min="5129" max="5129" width="13.25" style="109" customWidth="1"/>
    <col min="5130" max="5131" width="14.125" style="109" customWidth="1"/>
    <col min="5132" max="5376" width="9" style="109"/>
    <col min="5377" max="5377" width="10.625" style="109" customWidth="1"/>
    <col min="5378" max="5378" width="9.125" style="109" customWidth="1"/>
    <col min="5379" max="5379" width="59.5" style="109" customWidth="1"/>
    <col min="5380" max="5380" width="12.5" style="109" customWidth="1"/>
    <col min="5381" max="5381" width="17" style="109" customWidth="1"/>
    <col min="5382" max="5382" width="14.375" style="109" customWidth="1"/>
    <col min="5383" max="5383" width="14.25" style="109" customWidth="1"/>
    <col min="5384" max="5384" width="14.375" style="109" customWidth="1"/>
    <col min="5385" max="5385" width="13.25" style="109" customWidth="1"/>
    <col min="5386" max="5387" width="14.125" style="109" customWidth="1"/>
    <col min="5388" max="5632" width="9" style="109"/>
    <col min="5633" max="5633" width="10.625" style="109" customWidth="1"/>
    <col min="5634" max="5634" width="9.125" style="109" customWidth="1"/>
    <col min="5635" max="5635" width="59.5" style="109" customWidth="1"/>
    <col min="5636" max="5636" width="12.5" style="109" customWidth="1"/>
    <col min="5637" max="5637" width="17" style="109" customWidth="1"/>
    <col min="5638" max="5638" width="14.375" style="109" customWidth="1"/>
    <col min="5639" max="5639" width="14.25" style="109" customWidth="1"/>
    <col min="5640" max="5640" width="14.375" style="109" customWidth="1"/>
    <col min="5641" max="5641" width="13.25" style="109" customWidth="1"/>
    <col min="5642" max="5643" width="14.125" style="109" customWidth="1"/>
    <col min="5644" max="5888" width="9" style="109"/>
    <col min="5889" max="5889" width="10.625" style="109" customWidth="1"/>
    <col min="5890" max="5890" width="9.125" style="109" customWidth="1"/>
    <col min="5891" max="5891" width="59.5" style="109" customWidth="1"/>
    <col min="5892" max="5892" width="12.5" style="109" customWidth="1"/>
    <col min="5893" max="5893" width="17" style="109" customWidth="1"/>
    <col min="5894" max="5894" width="14.375" style="109" customWidth="1"/>
    <col min="5895" max="5895" width="14.25" style="109" customWidth="1"/>
    <col min="5896" max="5896" width="14.375" style="109" customWidth="1"/>
    <col min="5897" max="5897" width="13.25" style="109" customWidth="1"/>
    <col min="5898" max="5899" width="14.125" style="109" customWidth="1"/>
    <col min="5900" max="6144" width="9" style="109"/>
    <col min="6145" max="6145" width="10.625" style="109" customWidth="1"/>
    <col min="6146" max="6146" width="9.125" style="109" customWidth="1"/>
    <col min="6147" max="6147" width="59.5" style="109" customWidth="1"/>
    <col min="6148" max="6148" width="12.5" style="109" customWidth="1"/>
    <col min="6149" max="6149" width="17" style="109" customWidth="1"/>
    <col min="6150" max="6150" width="14.375" style="109" customWidth="1"/>
    <col min="6151" max="6151" width="14.25" style="109" customWidth="1"/>
    <col min="6152" max="6152" width="14.375" style="109" customWidth="1"/>
    <col min="6153" max="6153" width="13.25" style="109" customWidth="1"/>
    <col min="6154" max="6155" width="14.125" style="109" customWidth="1"/>
    <col min="6156" max="6400" width="9" style="109"/>
    <col min="6401" max="6401" width="10.625" style="109" customWidth="1"/>
    <col min="6402" max="6402" width="9.125" style="109" customWidth="1"/>
    <col min="6403" max="6403" width="59.5" style="109" customWidth="1"/>
    <col min="6404" max="6404" width="12.5" style="109" customWidth="1"/>
    <col min="6405" max="6405" width="17" style="109" customWidth="1"/>
    <col min="6406" max="6406" width="14.375" style="109" customWidth="1"/>
    <col min="6407" max="6407" width="14.25" style="109" customWidth="1"/>
    <col min="6408" max="6408" width="14.375" style="109" customWidth="1"/>
    <col min="6409" max="6409" width="13.25" style="109" customWidth="1"/>
    <col min="6410" max="6411" width="14.125" style="109" customWidth="1"/>
    <col min="6412" max="6656" width="9" style="109"/>
    <col min="6657" max="6657" width="10.625" style="109" customWidth="1"/>
    <col min="6658" max="6658" width="9.125" style="109" customWidth="1"/>
    <col min="6659" max="6659" width="59.5" style="109" customWidth="1"/>
    <col min="6660" max="6660" width="12.5" style="109" customWidth="1"/>
    <col min="6661" max="6661" width="17" style="109" customWidth="1"/>
    <col min="6662" max="6662" width="14.375" style="109" customWidth="1"/>
    <col min="6663" max="6663" width="14.25" style="109" customWidth="1"/>
    <col min="6664" max="6664" width="14.375" style="109" customWidth="1"/>
    <col min="6665" max="6665" width="13.25" style="109" customWidth="1"/>
    <col min="6666" max="6667" width="14.125" style="109" customWidth="1"/>
    <col min="6668" max="6912" width="9" style="109"/>
    <col min="6913" max="6913" width="10.625" style="109" customWidth="1"/>
    <col min="6914" max="6914" width="9.125" style="109" customWidth="1"/>
    <col min="6915" max="6915" width="59.5" style="109" customWidth="1"/>
    <col min="6916" max="6916" width="12.5" style="109" customWidth="1"/>
    <col min="6917" max="6917" width="17" style="109" customWidth="1"/>
    <col min="6918" max="6918" width="14.375" style="109" customWidth="1"/>
    <col min="6919" max="6919" width="14.25" style="109" customWidth="1"/>
    <col min="6920" max="6920" width="14.375" style="109" customWidth="1"/>
    <col min="6921" max="6921" width="13.25" style="109" customWidth="1"/>
    <col min="6922" max="6923" width="14.125" style="109" customWidth="1"/>
    <col min="6924" max="7168" width="9" style="109"/>
    <col min="7169" max="7169" width="10.625" style="109" customWidth="1"/>
    <col min="7170" max="7170" width="9.125" style="109" customWidth="1"/>
    <col min="7171" max="7171" width="59.5" style="109" customWidth="1"/>
    <col min="7172" max="7172" width="12.5" style="109" customWidth="1"/>
    <col min="7173" max="7173" width="17" style="109" customWidth="1"/>
    <col min="7174" max="7174" width="14.375" style="109" customWidth="1"/>
    <col min="7175" max="7175" width="14.25" style="109" customWidth="1"/>
    <col min="7176" max="7176" width="14.375" style="109" customWidth="1"/>
    <col min="7177" max="7177" width="13.25" style="109" customWidth="1"/>
    <col min="7178" max="7179" width="14.125" style="109" customWidth="1"/>
    <col min="7180" max="7424" width="9" style="109"/>
    <col min="7425" max="7425" width="10.625" style="109" customWidth="1"/>
    <col min="7426" max="7426" width="9.125" style="109" customWidth="1"/>
    <col min="7427" max="7427" width="59.5" style="109" customWidth="1"/>
    <col min="7428" max="7428" width="12.5" style="109" customWidth="1"/>
    <col min="7429" max="7429" width="17" style="109" customWidth="1"/>
    <col min="7430" max="7430" width="14.375" style="109" customWidth="1"/>
    <col min="7431" max="7431" width="14.25" style="109" customWidth="1"/>
    <col min="7432" max="7432" width="14.375" style="109" customWidth="1"/>
    <col min="7433" max="7433" width="13.25" style="109" customWidth="1"/>
    <col min="7434" max="7435" width="14.125" style="109" customWidth="1"/>
    <col min="7436" max="7680" width="9" style="109"/>
    <col min="7681" max="7681" width="10.625" style="109" customWidth="1"/>
    <col min="7682" max="7682" width="9.125" style="109" customWidth="1"/>
    <col min="7683" max="7683" width="59.5" style="109" customWidth="1"/>
    <col min="7684" max="7684" width="12.5" style="109" customWidth="1"/>
    <col min="7685" max="7685" width="17" style="109" customWidth="1"/>
    <col min="7686" max="7686" width="14.375" style="109" customWidth="1"/>
    <col min="7687" max="7687" width="14.25" style="109" customWidth="1"/>
    <col min="7688" max="7688" width="14.375" style="109" customWidth="1"/>
    <col min="7689" max="7689" width="13.25" style="109" customWidth="1"/>
    <col min="7690" max="7691" width="14.125" style="109" customWidth="1"/>
    <col min="7692" max="7936" width="9" style="109"/>
    <col min="7937" max="7937" width="10.625" style="109" customWidth="1"/>
    <col min="7938" max="7938" width="9.125" style="109" customWidth="1"/>
    <col min="7939" max="7939" width="59.5" style="109" customWidth="1"/>
    <col min="7940" max="7940" width="12.5" style="109" customWidth="1"/>
    <col min="7941" max="7941" width="17" style="109" customWidth="1"/>
    <col min="7942" max="7942" width="14.375" style="109" customWidth="1"/>
    <col min="7943" max="7943" width="14.25" style="109" customWidth="1"/>
    <col min="7944" max="7944" width="14.375" style="109" customWidth="1"/>
    <col min="7945" max="7945" width="13.25" style="109" customWidth="1"/>
    <col min="7946" max="7947" width="14.125" style="109" customWidth="1"/>
    <col min="7948" max="8192" width="9" style="109"/>
    <col min="8193" max="8193" width="10.625" style="109" customWidth="1"/>
    <col min="8194" max="8194" width="9.125" style="109" customWidth="1"/>
    <col min="8195" max="8195" width="59.5" style="109" customWidth="1"/>
    <col min="8196" max="8196" width="12.5" style="109" customWidth="1"/>
    <col min="8197" max="8197" width="17" style="109" customWidth="1"/>
    <col min="8198" max="8198" width="14.375" style="109" customWidth="1"/>
    <col min="8199" max="8199" width="14.25" style="109" customWidth="1"/>
    <col min="8200" max="8200" width="14.375" style="109" customWidth="1"/>
    <col min="8201" max="8201" width="13.25" style="109" customWidth="1"/>
    <col min="8202" max="8203" width="14.125" style="109" customWidth="1"/>
    <col min="8204" max="8448" width="9" style="109"/>
    <col min="8449" max="8449" width="10.625" style="109" customWidth="1"/>
    <col min="8450" max="8450" width="9.125" style="109" customWidth="1"/>
    <col min="8451" max="8451" width="59.5" style="109" customWidth="1"/>
    <col min="8452" max="8452" width="12.5" style="109" customWidth="1"/>
    <col min="8453" max="8453" width="17" style="109" customWidth="1"/>
    <col min="8454" max="8454" width="14.375" style="109" customWidth="1"/>
    <col min="8455" max="8455" width="14.25" style="109" customWidth="1"/>
    <col min="8456" max="8456" width="14.375" style="109" customWidth="1"/>
    <col min="8457" max="8457" width="13.25" style="109" customWidth="1"/>
    <col min="8458" max="8459" width="14.125" style="109" customWidth="1"/>
    <col min="8460" max="8704" width="9" style="109"/>
    <col min="8705" max="8705" width="10.625" style="109" customWidth="1"/>
    <col min="8706" max="8706" width="9.125" style="109" customWidth="1"/>
    <col min="8707" max="8707" width="59.5" style="109" customWidth="1"/>
    <col min="8708" max="8708" width="12.5" style="109" customWidth="1"/>
    <col min="8709" max="8709" width="17" style="109" customWidth="1"/>
    <col min="8710" max="8710" width="14.375" style="109" customWidth="1"/>
    <col min="8711" max="8711" width="14.25" style="109" customWidth="1"/>
    <col min="8712" max="8712" width="14.375" style="109" customWidth="1"/>
    <col min="8713" max="8713" width="13.25" style="109" customWidth="1"/>
    <col min="8714" max="8715" width="14.125" style="109" customWidth="1"/>
    <col min="8716" max="8960" width="9" style="109"/>
    <col min="8961" max="8961" width="10.625" style="109" customWidth="1"/>
    <col min="8962" max="8962" width="9.125" style="109" customWidth="1"/>
    <col min="8963" max="8963" width="59.5" style="109" customWidth="1"/>
    <col min="8964" max="8964" width="12.5" style="109" customWidth="1"/>
    <col min="8965" max="8965" width="17" style="109" customWidth="1"/>
    <col min="8966" max="8966" width="14.375" style="109" customWidth="1"/>
    <col min="8967" max="8967" width="14.25" style="109" customWidth="1"/>
    <col min="8968" max="8968" width="14.375" style="109" customWidth="1"/>
    <col min="8969" max="8969" width="13.25" style="109" customWidth="1"/>
    <col min="8970" max="8971" width="14.125" style="109" customWidth="1"/>
    <col min="8972" max="9216" width="9" style="109"/>
    <col min="9217" max="9217" width="10.625" style="109" customWidth="1"/>
    <col min="9218" max="9218" width="9.125" style="109" customWidth="1"/>
    <col min="9219" max="9219" width="59.5" style="109" customWidth="1"/>
    <col min="9220" max="9220" width="12.5" style="109" customWidth="1"/>
    <col min="9221" max="9221" width="17" style="109" customWidth="1"/>
    <col min="9222" max="9222" width="14.375" style="109" customWidth="1"/>
    <col min="9223" max="9223" width="14.25" style="109" customWidth="1"/>
    <col min="9224" max="9224" width="14.375" style="109" customWidth="1"/>
    <col min="9225" max="9225" width="13.25" style="109" customWidth="1"/>
    <col min="9226" max="9227" width="14.125" style="109" customWidth="1"/>
    <col min="9228" max="9472" width="9" style="109"/>
    <col min="9473" max="9473" width="10.625" style="109" customWidth="1"/>
    <col min="9474" max="9474" width="9.125" style="109" customWidth="1"/>
    <col min="9475" max="9475" width="59.5" style="109" customWidth="1"/>
    <col min="9476" max="9476" width="12.5" style="109" customWidth="1"/>
    <col min="9477" max="9477" width="17" style="109" customWidth="1"/>
    <col min="9478" max="9478" width="14.375" style="109" customWidth="1"/>
    <col min="9479" max="9479" width="14.25" style="109" customWidth="1"/>
    <col min="9480" max="9480" width="14.375" style="109" customWidth="1"/>
    <col min="9481" max="9481" width="13.25" style="109" customWidth="1"/>
    <col min="9482" max="9483" width="14.125" style="109" customWidth="1"/>
    <col min="9484" max="9728" width="9" style="109"/>
    <col min="9729" max="9729" width="10.625" style="109" customWidth="1"/>
    <col min="9730" max="9730" width="9.125" style="109" customWidth="1"/>
    <col min="9731" max="9731" width="59.5" style="109" customWidth="1"/>
    <col min="9732" max="9732" width="12.5" style="109" customWidth="1"/>
    <col min="9733" max="9733" width="17" style="109" customWidth="1"/>
    <col min="9734" max="9734" width="14.375" style="109" customWidth="1"/>
    <col min="9735" max="9735" width="14.25" style="109" customWidth="1"/>
    <col min="9736" max="9736" width="14.375" style="109" customWidth="1"/>
    <col min="9737" max="9737" width="13.25" style="109" customWidth="1"/>
    <col min="9738" max="9739" width="14.125" style="109" customWidth="1"/>
    <col min="9740" max="9984" width="9" style="109"/>
    <col min="9985" max="9985" width="10.625" style="109" customWidth="1"/>
    <col min="9986" max="9986" width="9.125" style="109" customWidth="1"/>
    <col min="9987" max="9987" width="59.5" style="109" customWidth="1"/>
    <col min="9988" max="9988" width="12.5" style="109" customWidth="1"/>
    <col min="9989" max="9989" width="17" style="109" customWidth="1"/>
    <col min="9990" max="9990" width="14.375" style="109" customWidth="1"/>
    <col min="9991" max="9991" width="14.25" style="109" customWidth="1"/>
    <col min="9992" max="9992" width="14.375" style="109" customWidth="1"/>
    <col min="9993" max="9993" width="13.25" style="109" customWidth="1"/>
    <col min="9994" max="9995" width="14.125" style="109" customWidth="1"/>
    <col min="9996" max="10240" width="9" style="109"/>
    <col min="10241" max="10241" width="10.625" style="109" customWidth="1"/>
    <col min="10242" max="10242" width="9.125" style="109" customWidth="1"/>
    <col min="10243" max="10243" width="59.5" style="109" customWidth="1"/>
    <col min="10244" max="10244" width="12.5" style="109" customWidth="1"/>
    <col min="10245" max="10245" width="17" style="109" customWidth="1"/>
    <col min="10246" max="10246" width="14.375" style="109" customWidth="1"/>
    <col min="10247" max="10247" width="14.25" style="109" customWidth="1"/>
    <col min="10248" max="10248" width="14.375" style="109" customWidth="1"/>
    <col min="10249" max="10249" width="13.25" style="109" customWidth="1"/>
    <col min="10250" max="10251" width="14.125" style="109" customWidth="1"/>
    <col min="10252" max="10496" width="9" style="109"/>
    <col min="10497" max="10497" width="10.625" style="109" customWidth="1"/>
    <col min="10498" max="10498" width="9.125" style="109" customWidth="1"/>
    <col min="10499" max="10499" width="59.5" style="109" customWidth="1"/>
    <col min="10500" max="10500" width="12.5" style="109" customWidth="1"/>
    <col min="10501" max="10501" width="17" style="109" customWidth="1"/>
    <col min="10502" max="10502" width="14.375" style="109" customWidth="1"/>
    <col min="10503" max="10503" width="14.25" style="109" customWidth="1"/>
    <col min="10504" max="10504" width="14.375" style="109" customWidth="1"/>
    <col min="10505" max="10505" width="13.25" style="109" customWidth="1"/>
    <col min="10506" max="10507" width="14.125" style="109" customWidth="1"/>
    <col min="10508" max="10752" width="9" style="109"/>
    <col min="10753" max="10753" width="10.625" style="109" customWidth="1"/>
    <col min="10754" max="10754" width="9.125" style="109" customWidth="1"/>
    <col min="10755" max="10755" width="59.5" style="109" customWidth="1"/>
    <col min="10756" max="10756" width="12.5" style="109" customWidth="1"/>
    <col min="10757" max="10757" width="17" style="109" customWidth="1"/>
    <col min="10758" max="10758" width="14.375" style="109" customWidth="1"/>
    <col min="10759" max="10759" width="14.25" style="109" customWidth="1"/>
    <col min="10760" max="10760" width="14.375" style="109" customWidth="1"/>
    <col min="10761" max="10761" width="13.25" style="109" customWidth="1"/>
    <col min="10762" max="10763" width="14.125" style="109" customWidth="1"/>
    <col min="10764" max="11008" width="9" style="109"/>
    <col min="11009" max="11009" width="10.625" style="109" customWidth="1"/>
    <col min="11010" max="11010" width="9.125" style="109" customWidth="1"/>
    <col min="11011" max="11011" width="59.5" style="109" customWidth="1"/>
    <col min="11012" max="11012" width="12.5" style="109" customWidth="1"/>
    <col min="11013" max="11013" width="17" style="109" customWidth="1"/>
    <col min="11014" max="11014" width="14.375" style="109" customWidth="1"/>
    <col min="11015" max="11015" width="14.25" style="109" customWidth="1"/>
    <col min="11016" max="11016" width="14.375" style="109" customWidth="1"/>
    <col min="11017" max="11017" width="13.25" style="109" customWidth="1"/>
    <col min="11018" max="11019" width="14.125" style="109" customWidth="1"/>
    <col min="11020" max="11264" width="9" style="109"/>
    <col min="11265" max="11265" width="10.625" style="109" customWidth="1"/>
    <col min="11266" max="11266" width="9.125" style="109" customWidth="1"/>
    <col min="11267" max="11267" width="59.5" style="109" customWidth="1"/>
    <col min="11268" max="11268" width="12.5" style="109" customWidth="1"/>
    <col min="11269" max="11269" width="17" style="109" customWidth="1"/>
    <col min="11270" max="11270" width="14.375" style="109" customWidth="1"/>
    <col min="11271" max="11271" width="14.25" style="109" customWidth="1"/>
    <col min="11272" max="11272" width="14.375" style="109" customWidth="1"/>
    <col min="11273" max="11273" width="13.25" style="109" customWidth="1"/>
    <col min="11274" max="11275" width="14.125" style="109" customWidth="1"/>
    <col min="11276" max="11520" width="9" style="109"/>
    <col min="11521" max="11521" width="10.625" style="109" customWidth="1"/>
    <col min="11522" max="11522" width="9.125" style="109" customWidth="1"/>
    <col min="11523" max="11523" width="59.5" style="109" customWidth="1"/>
    <col min="11524" max="11524" width="12.5" style="109" customWidth="1"/>
    <col min="11525" max="11525" width="17" style="109" customWidth="1"/>
    <col min="11526" max="11526" width="14.375" style="109" customWidth="1"/>
    <col min="11527" max="11527" width="14.25" style="109" customWidth="1"/>
    <col min="11528" max="11528" width="14.375" style="109" customWidth="1"/>
    <col min="11529" max="11529" width="13.25" style="109" customWidth="1"/>
    <col min="11530" max="11531" width="14.125" style="109" customWidth="1"/>
    <col min="11532" max="11776" width="9" style="109"/>
    <col min="11777" max="11777" width="10.625" style="109" customWidth="1"/>
    <col min="11778" max="11778" width="9.125" style="109" customWidth="1"/>
    <col min="11779" max="11779" width="59.5" style="109" customWidth="1"/>
    <col min="11780" max="11780" width="12.5" style="109" customWidth="1"/>
    <col min="11781" max="11781" width="17" style="109" customWidth="1"/>
    <col min="11782" max="11782" width="14.375" style="109" customWidth="1"/>
    <col min="11783" max="11783" width="14.25" style="109" customWidth="1"/>
    <col min="11784" max="11784" width="14.375" style="109" customWidth="1"/>
    <col min="11785" max="11785" width="13.25" style="109" customWidth="1"/>
    <col min="11786" max="11787" width="14.125" style="109" customWidth="1"/>
    <col min="11788" max="12032" width="9" style="109"/>
    <col min="12033" max="12033" width="10.625" style="109" customWidth="1"/>
    <col min="12034" max="12034" width="9.125" style="109" customWidth="1"/>
    <col min="12035" max="12035" width="59.5" style="109" customWidth="1"/>
    <col min="12036" max="12036" width="12.5" style="109" customWidth="1"/>
    <col min="12037" max="12037" width="17" style="109" customWidth="1"/>
    <col min="12038" max="12038" width="14.375" style="109" customWidth="1"/>
    <col min="12039" max="12039" width="14.25" style="109" customWidth="1"/>
    <col min="12040" max="12040" width="14.375" style="109" customWidth="1"/>
    <col min="12041" max="12041" width="13.25" style="109" customWidth="1"/>
    <col min="12042" max="12043" width="14.125" style="109" customWidth="1"/>
    <col min="12044" max="12288" width="9" style="109"/>
    <col min="12289" max="12289" width="10.625" style="109" customWidth="1"/>
    <col min="12290" max="12290" width="9.125" style="109" customWidth="1"/>
    <col min="12291" max="12291" width="59.5" style="109" customWidth="1"/>
    <col min="12292" max="12292" width="12.5" style="109" customWidth="1"/>
    <col min="12293" max="12293" width="17" style="109" customWidth="1"/>
    <col min="12294" max="12294" width="14.375" style="109" customWidth="1"/>
    <col min="12295" max="12295" width="14.25" style="109" customWidth="1"/>
    <col min="12296" max="12296" width="14.375" style="109" customWidth="1"/>
    <col min="12297" max="12297" width="13.25" style="109" customWidth="1"/>
    <col min="12298" max="12299" width="14.125" style="109" customWidth="1"/>
    <col min="12300" max="12544" width="9" style="109"/>
    <col min="12545" max="12545" width="10.625" style="109" customWidth="1"/>
    <col min="12546" max="12546" width="9.125" style="109" customWidth="1"/>
    <col min="12547" max="12547" width="59.5" style="109" customWidth="1"/>
    <col min="12548" max="12548" width="12.5" style="109" customWidth="1"/>
    <col min="12549" max="12549" width="17" style="109" customWidth="1"/>
    <col min="12550" max="12550" width="14.375" style="109" customWidth="1"/>
    <col min="12551" max="12551" width="14.25" style="109" customWidth="1"/>
    <col min="12552" max="12552" width="14.375" style="109" customWidth="1"/>
    <col min="12553" max="12553" width="13.25" style="109" customWidth="1"/>
    <col min="12554" max="12555" width="14.125" style="109" customWidth="1"/>
    <col min="12556" max="12800" width="9" style="109"/>
    <col min="12801" max="12801" width="10.625" style="109" customWidth="1"/>
    <col min="12802" max="12802" width="9.125" style="109" customWidth="1"/>
    <col min="12803" max="12803" width="59.5" style="109" customWidth="1"/>
    <col min="12804" max="12804" width="12.5" style="109" customWidth="1"/>
    <col min="12805" max="12805" width="17" style="109" customWidth="1"/>
    <col min="12806" max="12806" width="14.375" style="109" customWidth="1"/>
    <col min="12807" max="12807" width="14.25" style="109" customWidth="1"/>
    <col min="12808" max="12808" width="14.375" style="109" customWidth="1"/>
    <col min="12809" max="12809" width="13.25" style="109" customWidth="1"/>
    <col min="12810" max="12811" width="14.125" style="109" customWidth="1"/>
    <col min="12812" max="13056" width="9" style="109"/>
    <col min="13057" max="13057" width="10.625" style="109" customWidth="1"/>
    <col min="13058" max="13058" width="9.125" style="109" customWidth="1"/>
    <col min="13059" max="13059" width="59.5" style="109" customWidth="1"/>
    <col min="13060" max="13060" width="12.5" style="109" customWidth="1"/>
    <col min="13061" max="13061" width="17" style="109" customWidth="1"/>
    <col min="13062" max="13062" width="14.375" style="109" customWidth="1"/>
    <col min="13063" max="13063" width="14.25" style="109" customWidth="1"/>
    <col min="13064" max="13064" width="14.375" style="109" customWidth="1"/>
    <col min="13065" max="13065" width="13.25" style="109" customWidth="1"/>
    <col min="13066" max="13067" width="14.125" style="109" customWidth="1"/>
    <col min="13068" max="13312" width="9" style="109"/>
    <col min="13313" max="13313" width="10.625" style="109" customWidth="1"/>
    <col min="13314" max="13314" width="9.125" style="109" customWidth="1"/>
    <col min="13315" max="13315" width="59.5" style="109" customWidth="1"/>
    <col min="13316" max="13316" width="12.5" style="109" customWidth="1"/>
    <col min="13317" max="13317" width="17" style="109" customWidth="1"/>
    <col min="13318" max="13318" width="14.375" style="109" customWidth="1"/>
    <col min="13319" max="13319" width="14.25" style="109" customWidth="1"/>
    <col min="13320" max="13320" width="14.375" style="109" customWidth="1"/>
    <col min="13321" max="13321" width="13.25" style="109" customWidth="1"/>
    <col min="13322" max="13323" width="14.125" style="109" customWidth="1"/>
    <col min="13324" max="13568" width="9" style="109"/>
    <col min="13569" max="13569" width="10.625" style="109" customWidth="1"/>
    <col min="13570" max="13570" width="9.125" style="109" customWidth="1"/>
    <col min="13571" max="13571" width="59.5" style="109" customWidth="1"/>
    <col min="13572" max="13572" width="12.5" style="109" customWidth="1"/>
    <col min="13573" max="13573" width="17" style="109" customWidth="1"/>
    <col min="13574" max="13574" width="14.375" style="109" customWidth="1"/>
    <col min="13575" max="13575" width="14.25" style="109" customWidth="1"/>
    <col min="13576" max="13576" width="14.375" style="109" customWidth="1"/>
    <col min="13577" max="13577" width="13.25" style="109" customWidth="1"/>
    <col min="13578" max="13579" width="14.125" style="109" customWidth="1"/>
    <col min="13580" max="13824" width="9" style="109"/>
    <col min="13825" max="13825" width="10.625" style="109" customWidth="1"/>
    <col min="13826" max="13826" width="9.125" style="109" customWidth="1"/>
    <col min="13827" max="13827" width="59.5" style="109" customWidth="1"/>
    <col min="13828" max="13828" width="12.5" style="109" customWidth="1"/>
    <col min="13829" max="13829" width="17" style="109" customWidth="1"/>
    <col min="13830" max="13830" width="14.375" style="109" customWidth="1"/>
    <col min="13831" max="13831" width="14.25" style="109" customWidth="1"/>
    <col min="13832" max="13832" width="14.375" style="109" customWidth="1"/>
    <col min="13833" max="13833" width="13.25" style="109" customWidth="1"/>
    <col min="13834" max="13835" width="14.125" style="109" customWidth="1"/>
    <col min="13836" max="14080" width="9" style="109"/>
    <col min="14081" max="14081" width="10.625" style="109" customWidth="1"/>
    <col min="14082" max="14082" width="9.125" style="109" customWidth="1"/>
    <col min="14083" max="14083" width="59.5" style="109" customWidth="1"/>
    <col min="14084" max="14084" width="12.5" style="109" customWidth="1"/>
    <col min="14085" max="14085" width="17" style="109" customWidth="1"/>
    <col min="14086" max="14086" width="14.375" style="109" customWidth="1"/>
    <col min="14087" max="14087" width="14.25" style="109" customWidth="1"/>
    <col min="14088" max="14088" width="14.375" style="109" customWidth="1"/>
    <col min="14089" max="14089" width="13.25" style="109" customWidth="1"/>
    <col min="14090" max="14091" width="14.125" style="109" customWidth="1"/>
    <col min="14092" max="14336" width="9" style="109"/>
    <col min="14337" max="14337" width="10.625" style="109" customWidth="1"/>
    <col min="14338" max="14338" width="9.125" style="109" customWidth="1"/>
    <col min="14339" max="14339" width="59.5" style="109" customWidth="1"/>
    <col min="14340" max="14340" width="12.5" style="109" customWidth="1"/>
    <col min="14341" max="14341" width="17" style="109" customWidth="1"/>
    <col min="14342" max="14342" width="14.375" style="109" customWidth="1"/>
    <col min="14343" max="14343" width="14.25" style="109" customWidth="1"/>
    <col min="14344" max="14344" width="14.375" style="109" customWidth="1"/>
    <col min="14345" max="14345" width="13.25" style="109" customWidth="1"/>
    <col min="14346" max="14347" width="14.125" style="109" customWidth="1"/>
    <col min="14348" max="14592" width="9" style="109"/>
    <col min="14593" max="14593" width="10.625" style="109" customWidth="1"/>
    <col min="14594" max="14594" width="9.125" style="109" customWidth="1"/>
    <col min="14595" max="14595" width="59.5" style="109" customWidth="1"/>
    <col min="14596" max="14596" width="12.5" style="109" customWidth="1"/>
    <col min="14597" max="14597" width="17" style="109" customWidth="1"/>
    <col min="14598" max="14598" width="14.375" style="109" customWidth="1"/>
    <col min="14599" max="14599" width="14.25" style="109" customWidth="1"/>
    <col min="14600" max="14600" width="14.375" style="109" customWidth="1"/>
    <col min="14601" max="14601" width="13.25" style="109" customWidth="1"/>
    <col min="14602" max="14603" width="14.125" style="109" customWidth="1"/>
    <col min="14604" max="14848" width="9" style="109"/>
    <col min="14849" max="14849" width="10.625" style="109" customWidth="1"/>
    <col min="14850" max="14850" width="9.125" style="109" customWidth="1"/>
    <col min="14851" max="14851" width="59.5" style="109" customWidth="1"/>
    <col min="14852" max="14852" width="12.5" style="109" customWidth="1"/>
    <col min="14853" max="14853" width="17" style="109" customWidth="1"/>
    <col min="14854" max="14854" width="14.375" style="109" customWidth="1"/>
    <col min="14855" max="14855" width="14.25" style="109" customWidth="1"/>
    <col min="14856" max="14856" width="14.375" style="109" customWidth="1"/>
    <col min="14857" max="14857" width="13.25" style="109" customWidth="1"/>
    <col min="14858" max="14859" width="14.125" style="109" customWidth="1"/>
    <col min="14860" max="15104" width="9" style="109"/>
    <col min="15105" max="15105" width="10.625" style="109" customWidth="1"/>
    <col min="15106" max="15106" width="9.125" style="109" customWidth="1"/>
    <col min="15107" max="15107" width="59.5" style="109" customWidth="1"/>
    <col min="15108" max="15108" width="12.5" style="109" customWidth="1"/>
    <col min="15109" max="15109" width="17" style="109" customWidth="1"/>
    <col min="15110" max="15110" width="14.375" style="109" customWidth="1"/>
    <col min="15111" max="15111" width="14.25" style="109" customWidth="1"/>
    <col min="15112" max="15112" width="14.375" style="109" customWidth="1"/>
    <col min="15113" max="15113" width="13.25" style="109" customWidth="1"/>
    <col min="15114" max="15115" width="14.125" style="109" customWidth="1"/>
    <col min="15116" max="15360" width="9" style="109"/>
    <col min="15361" max="15361" width="10.625" style="109" customWidth="1"/>
    <col min="15362" max="15362" width="9.125" style="109" customWidth="1"/>
    <col min="15363" max="15363" width="59.5" style="109" customWidth="1"/>
    <col min="15364" max="15364" width="12.5" style="109" customWidth="1"/>
    <col min="15365" max="15365" width="17" style="109" customWidth="1"/>
    <col min="15366" max="15366" width="14.375" style="109" customWidth="1"/>
    <col min="15367" max="15367" width="14.25" style="109" customWidth="1"/>
    <col min="15368" max="15368" width="14.375" style="109" customWidth="1"/>
    <col min="15369" max="15369" width="13.25" style="109" customWidth="1"/>
    <col min="15370" max="15371" width="14.125" style="109" customWidth="1"/>
    <col min="15372" max="15616" width="9" style="109"/>
    <col min="15617" max="15617" width="10.625" style="109" customWidth="1"/>
    <col min="15618" max="15618" width="9.125" style="109" customWidth="1"/>
    <col min="15619" max="15619" width="59.5" style="109" customWidth="1"/>
    <col min="15620" max="15620" width="12.5" style="109" customWidth="1"/>
    <col min="15621" max="15621" width="17" style="109" customWidth="1"/>
    <col min="15622" max="15622" width="14.375" style="109" customWidth="1"/>
    <col min="15623" max="15623" width="14.25" style="109" customWidth="1"/>
    <col min="15624" max="15624" width="14.375" style="109" customWidth="1"/>
    <col min="15625" max="15625" width="13.25" style="109" customWidth="1"/>
    <col min="15626" max="15627" width="14.125" style="109" customWidth="1"/>
    <col min="15628" max="15872" width="9" style="109"/>
    <col min="15873" max="15873" width="10.625" style="109" customWidth="1"/>
    <col min="15874" max="15874" width="9.125" style="109" customWidth="1"/>
    <col min="15875" max="15875" width="59.5" style="109" customWidth="1"/>
    <col min="15876" max="15876" width="12.5" style="109" customWidth="1"/>
    <col min="15877" max="15877" width="17" style="109" customWidth="1"/>
    <col min="15878" max="15878" width="14.375" style="109" customWidth="1"/>
    <col min="15879" max="15879" width="14.25" style="109" customWidth="1"/>
    <col min="15880" max="15880" width="14.375" style="109" customWidth="1"/>
    <col min="15881" max="15881" width="13.25" style="109" customWidth="1"/>
    <col min="15882" max="15883" width="14.125" style="109" customWidth="1"/>
    <col min="15884" max="16128" width="9" style="109"/>
    <col min="16129" max="16129" width="10.625" style="109" customWidth="1"/>
    <col min="16130" max="16130" width="9.125" style="109" customWidth="1"/>
    <col min="16131" max="16131" width="59.5" style="109" customWidth="1"/>
    <col min="16132" max="16132" width="12.5" style="109" customWidth="1"/>
    <col min="16133" max="16133" width="17" style="109" customWidth="1"/>
    <col min="16134" max="16134" width="14.375" style="109" customWidth="1"/>
    <col min="16135" max="16135" width="14.25" style="109" customWidth="1"/>
    <col min="16136" max="16136" width="14.375" style="109" customWidth="1"/>
    <col min="16137" max="16137" width="13.25" style="109" customWidth="1"/>
    <col min="16138" max="16139" width="14.125" style="109" customWidth="1"/>
    <col min="16140" max="16384" width="9" style="109"/>
  </cols>
  <sheetData>
    <row r="1" spans="1:10" ht="119.25" customHeight="1" thickBot="1">
      <c r="A1" s="204"/>
      <c r="B1" s="205"/>
      <c r="C1" s="205"/>
      <c r="D1" s="205"/>
      <c r="E1" s="205"/>
      <c r="F1" s="205"/>
      <c r="G1" s="205"/>
      <c r="H1" s="205"/>
      <c r="I1" s="205"/>
      <c r="J1" s="206"/>
    </row>
    <row r="2" spans="1:10" ht="2.25" customHeight="1" thickBot="1">
      <c r="F2" s="110"/>
      <c r="G2" s="110"/>
      <c r="H2" s="110"/>
    </row>
    <row r="3" spans="1:10" ht="16.5" thickBot="1">
      <c r="A3" s="207" t="s">
        <v>239</v>
      </c>
      <c r="B3" s="208"/>
      <c r="C3" s="208"/>
      <c r="D3" s="208"/>
      <c r="E3" s="208"/>
      <c r="F3" s="208"/>
      <c r="G3" s="208"/>
      <c r="H3" s="208"/>
      <c r="I3" s="208"/>
      <c r="J3" s="209"/>
    </row>
    <row r="4" spans="1:10" ht="3.75" customHeight="1" thickBot="1"/>
    <row r="5" spans="1:10" ht="18" customHeight="1" thickBot="1">
      <c r="A5" s="210" t="s">
        <v>240</v>
      </c>
      <c r="B5" s="211"/>
      <c r="C5" s="211"/>
      <c r="D5" s="211"/>
      <c r="E5" s="211"/>
      <c r="F5" s="211"/>
      <c r="G5" s="211"/>
      <c r="H5" s="211"/>
      <c r="I5" s="211"/>
      <c r="J5" s="212"/>
    </row>
    <row r="6" spans="1:10" ht="18" customHeight="1" thickBot="1">
      <c r="A6" s="196" t="s">
        <v>241</v>
      </c>
      <c r="B6" s="197"/>
      <c r="C6" s="198"/>
      <c r="D6" s="111" t="s">
        <v>242</v>
      </c>
      <c r="E6" s="111"/>
      <c r="F6" s="213">
        <f>E36</f>
        <v>291393.7</v>
      </c>
      <c r="G6" s="214"/>
      <c r="H6" s="215"/>
      <c r="I6" s="200" t="s">
        <v>312</v>
      </c>
      <c r="J6" s="201"/>
    </row>
    <row r="7" spans="1:10" ht="57.75" customHeight="1" thickBot="1">
      <c r="A7" s="196" t="s">
        <v>149</v>
      </c>
      <c r="B7" s="197"/>
      <c r="C7" s="198"/>
      <c r="D7" s="199" t="s">
        <v>243</v>
      </c>
      <c r="E7" s="199"/>
      <c r="F7" s="199"/>
      <c r="G7" s="199"/>
      <c r="H7" s="199"/>
      <c r="I7" s="200" t="s">
        <v>244</v>
      </c>
      <c r="J7" s="201"/>
    </row>
    <row r="8" spans="1:10" ht="36" customHeight="1">
      <c r="A8" s="112" t="s">
        <v>10</v>
      </c>
      <c r="B8" s="113" t="s">
        <v>11</v>
      </c>
      <c r="C8" s="113" t="s">
        <v>245</v>
      </c>
      <c r="D8" s="114" t="s">
        <v>246</v>
      </c>
      <c r="E8" s="114" t="s">
        <v>247</v>
      </c>
      <c r="F8" s="113" t="s">
        <v>248</v>
      </c>
      <c r="G8" s="113" t="s">
        <v>249</v>
      </c>
      <c r="H8" s="113"/>
      <c r="I8" s="113"/>
      <c r="J8" s="113"/>
    </row>
    <row r="9" spans="1:10" ht="14.25" customHeight="1">
      <c r="A9" s="190" t="s">
        <v>250</v>
      </c>
      <c r="B9" s="202"/>
      <c r="C9" s="203" t="s">
        <v>38</v>
      </c>
      <c r="D9" s="115" t="s">
        <v>251</v>
      </c>
      <c r="E9" s="116">
        <f>E10/E36</f>
        <v>1.3130757459752904E-2</v>
      </c>
      <c r="F9" s="116">
        <v>1</v>
      </c>
      <c r="G9" s="116"/>
      <c r="H9" s="116"/>
      <c r="I9" s="117"/>
      <c r="J9" s="118"/>
    </row>
    <row r="10" spans="1:10" ht="14.25" customHeight="1">
      <c r="A10" s="191"/>
      <c r="B10" s="195"/>
      <c r="C10" s="195"/>
      <c r="D10" s="119" t="s">
        <v>252</v>
      </c>
      <c r="E10" s="120">
        <f>'Plan Geral  B_110V'!M14</f>
        <v>3826.22</v>
      </c>
      <c r="F10" s="120">
        <f>F9*E10</f>
        <v>3826.22</v>
      </c>
      <c r="G10" s="120"/>
      <c r="H10" s="120"/>
      <c r="I10" s="120"/>
      <c r="J10" s="120"/>
    </row>
    <row r="11" spans="1:10" ht="14.25" customHeight="1">
      <c r="A11" s="190" t="s">
        <v>300</v>
      </c>
      <c r="B11" s="195"/>
      <c r="C11" s="195" t="s">
        <v>79</v>
      </c>
      <c r="D11" s="119" t="s">
        <v>251</v>
      </c>
      <c r="E11" s="116">
        <f>E12/E36</f>
        <v>1.0049977058529405E-2</v>
      </c>
      <c r="F11" s="116">
        <v>1</v>
      </c>
      <c r="G11" s="116"/>
      <c r="H11" s="116"/>
      <c r="I11" s="117"/>
      <c r="J11" s="118"/>
    </row>
    <row r="12" spans="1:10" ht="14.25" customHeight="1">
      <c r="A12" s="191"/>
      <c r="B12" s="195"/>
      <c r="C12" s="195"/>
      <c r="D12" s="119" t="s">
        <v>252</v>
      </c>
      <c r="E12" s="120">
        <f>'Plan Geral  B_110V'!M19</f>
        <v>2928.5</v>
      </c>
      <c r="F12" s="120">
        <f>F11*E12</f>
        <v>2928.5</v>
      </c>
      <c r="G12" s="120"/>
      <c r="H12" s="120"/>
      <c r="I12" s="120"/>
      <c r="J12" s="120"/>
    </row>
    <row r="13" spans="1:10" ht="14.25" customHeight="1">
      <c r="A13" s="190" t="s">
        <v>301</v>
      </c>
      <c r="B13" s="195"/>
      <c r="C13" s="195" t="s">
        <v>80</v>
      </c>
      <c r="D13" s="119" t="s">
        <v>251</v>
      </c>
      <c r="E13" s="116">
        <f>E14/E36</f>
        <v>5.2159603999674661E-2</v>
      </c>
      <c r="F13" s="116">
        <v>0.5</v>
      </c>
      <c r="G13" s="116">
        <v>0.5</v>
      </c>
      <c r="H13" s="116"/>
      <c r="I13" s="117"/>
      <c r="J13" s="118"/>
    </row>
    <row r="14" spans="1:10" ht="14.25" customHeight="1">
      <c r="A14" s="191"/>
      <c r="B14" s="195"/>
      <c r="C14" s="195"/>
      <c r="D14" s="119" t="s">
        <v>252</v>
      </c>
      <c r="E14" s="120">
        <f>'Plan Geral  B_110V'!M26</f>
        <v>15198.98</v>
      </c>
      <c r="F14" s="120">
        <f>F13*E14</f>
        <v>7599.49</v>
      </c>
      <c r="G14" s="120">
        <f>G13*E14</f>
        <v>7599.49</v>
      </c>
      <c r="H14" s="120"/>
      <c r="I14" s="120"/>
      <c r="J14" s="120"/>
    </row>
    <row r="15" spans="1:10" ht="14.25" customHeight="1">
      <c r="A15" s="190" t="s">
        <v>302</v>
      </c>
      <c r="B15" s="195"/>
      <c r="C15" s="195" t="s">
        <v>253</v>
      </c>
      <c r="D15" s="119" t="s">
        <v>251</v>
      </c>
      <c r="E15" s="116">
        <f>E16/E36</f>
        <v>7.0599330047286532E-3</v>
      </c>
      <c r="F15" s="116">
        <v>0.5</v>
      </c>
      <c r="G15" s="116">
        <v>0.5</v>
      </c>
      <c r="H15" s="116"/>
      <c r="I15" s="117"/>
      <c r="J15" s="118"/>
    </row>
    <row r="16" spans="1:10" ht="14.25" customHeight="1">
      <c r="A16" s="191"/>
      <c r="B16" s="195"/>
      <c r="C16" s="195"/>
      <c r="D16" s="119" t="s">
        <v>252</v>
      </c>
      <c r="E16" s="120">
        <f>'Plan Geral  B_110V'!M40</f>
        <v>2057.2199999999998</v>
      </c>
      <c r="F16" s="120">
        <f>E16*F15</f>
        <v>1028.6099999999999</v>
      </c>
      <c r="G16" s="120">
        <f>G15*E16</f>
        <v>1028.6099999999999</v>
      </c>
      <c r="H16" s="120"/>
      <c r="I16" s="120"/>
      <c r="J16" s="120"/>
    </row>
    <row r="17" spans="1:11" ht="14.25" customHeight="1">
      <c r="A17" s="190" t="s">
        <v>303</v>
      </c>
      <c r="B17" s="195"/>
      <c r="C17" s="195" t="s">
        <v>81</v>
      </c>
      <c r="D17" s="119" t="s">
        <v>251</v>
      </c>
      <c r="E17" s="116">
        <f>E18/E36</f>
        <v>2.8122776847955191E-3</v>
      </c>
      <c r="F17" s="116"/>
      <c r="G17" s="116">
        <v>1</v>
      </c>
      <c r="H17" s="116"/>
      <c r="I17" s="117"/>
      <c r="J17" s="118"/>
    </row>
    <row r="18" spans="1:11" ht="14.25" customHeight="1">
      <c r="A18" s="191"/>
      <c r="B18" s="195"/>
      <c r="C18" s="195"/>
      <c r="D18" s="119" t="s">
        <v>252</v>
      </c>
      <c r="E18" s="120">
        <f>'Plan Geral  B_110V'!M60</f>
        <v>819.48</v>
      </c>
      <c r="F18" s="120"/>
      <c r="G18" s="120">
        <f>G17*E18</f>
        <v>819.48</v>
      </c>
      <c r="H18" s="120"/>
      <c r="I18" s="120"/>
      <c r="J18" s="120"/>
    </row>
    <row r="19" spans="1:11" ht="14.25" customHeight="1">
      <c r="A19" s="190" t="s">
        <v>304</v>
      </c>
      <c r="B19" s="195"/>
      <c r="C19" s="195" t="s">
        <v>48</v>
      </c>
      <c r="D19" s="119" t="s">
        <v>251</v>
      </c>
      <c r="E19" s="116">
        <f>E20/E36</f>
        <v>0.13942991904080287</v>
      </c>
      <c r="F19" s="116"/>
      <c r="G19" s="116">
        <v>1</v>
      </c>
      <c r="H19" s="116"/>
      <c r="I19" s="117"/>
      <c r="J19" s="118"/>
    </row>
    <row r="20" spans="1:11" ht="14.25" customHeight="1">
      <c r="A20" s="191"/>
      <c r="B20" s="195"/>
      <c r="C20" s="195"/>
      <c r="D20" s="119" t="s">
        <v>252</v>
      </c>
      <c r="E20" s="120">
        <f>'Plan Geral  B_110V'!M65</f>
        <v>40629</v>
      </c>
      <c r="F20" s="120"/>
      <c r="G20" s="120">
        <f>E20</f>
        <v>40629</v>
      </c>
      <c r="H20" s="120"/>
      <c r="I20" s="120"/>
      <c r="J20" s="120"/>
    </row>
    <row r="21" spans="1:11" ht="14.25" customHeight="1">
      <c r="A21" s="190" t="s">
        <v>305</v>
      </c>
      <c r="B21" s="195"/>
      <c r="C21" s="195" t="s">
        <v>82</v>
      </c>
      <c r="D21" s="119" t="s">
        <v>251</v>
      </c>
      <c r="E21" s="116">
        <f>E22/E36</f>
        <v>0.30221322561194697</v>
      </c>
      <c r="F21" s="116"/>
      <c r="G21" s="116">
        <v>1</v>
      </c>
      <c r="H21" s="116"/>
      <c r="I21" s="117"/>
      <c r="J21" s="118"/>
    </row>
    <row r="22" spans="1:11" ht="14.25" customHeight="1">
      <c r="A22" s="191"/>
      <c r="B22" s="195"/>
      <c r="C22" s="195"/>
      <c r="D22" s="119" t="s">
        <v>252</v>
      </c>
      <c r="E22" s="120">
        <f>'Plan Geral  B_110V'!M77</f>
        <v>88063.03</v>
      </c>
      <c r="F22" s="120"/>
      <c r="G22" s="120">
        <f>E22</f>
        <v>88063.03</v>
      </c>
      <c r="H22" s="120"/>
      <c r="I22" s="120"/>
      <c r="J22" s="120"/>
    </row>
    <row r="23" spans="1:11" ht="14.25" customHeight="1">
      <c r="A23" s="190" t="s">
        <v>306</v>
      </c>
      <c r="B23" s="195"/>
      <c r="C23" s="195" t="s">
        <v>83</v>
      </c>
      <c r="D23" s="119" t="s">
        <v>251</v>
      </c>
      <c r="E23" s="116">
        <f>E24/E36</f>
        <v>3.3085924644218459E-2</v>
      </c>
      <c r="F23" s="116">
        <v>1</v>
      </c>
      <c r="G23" s="116"/>
      <c r="H23" s="116"/>
      <c r="I23" s="117"/>
      <c r="J23" s="118"/>
    </row>
    <row r="24" spans="1:11" ht="14.25" customHeight="1">
      <c r="A24" s="191"/>
      <c r="B24" s="195"/>
      <c r="C24" s="195"/>
      <c r="D24" s="119" t="s">
        <v>252</v>
      </c>
      <c r="E24" s="120">
        <f>'Plan Geral  B_110V'!M96</f>
        <v>9641.0300000000007</v>
      </c>
      <c r="F24" s="120">
        <f>E24</f>
        <v>9641.0300000000007</v>
      </c>
      <c r="G24" s="120"/>
      <c r="H24" s="120"/>
      <c r="I24" s="120"/>
      <c r="J24" s="120"/>
    </row>
    <row r="25" spans="1:11" ht="14.25" customHeight="1">
      <c r="A25" s="190" t="s">
        <v>307</v>
      </c>
      <c r="B25" s="195"/>
      <c r="C25" s="195" t="s">
        <v>84</v>
      </c>
      <c r="D25" s="119" t="s">
        <v>251</v>
      </c>
      <c r="E25" s="116">
        <f>E26/E36</f>
        <v>2.2911099313403138E-2</v>
      </c>
      <c r="F25" s="116"/>
      <c r="G25" s="116">
        <v>1</v>
      </c>
      <c r="H25" s="116"/>
      <c r="I25" s="117"/>
      <c r="J25" s="118"/>
    </row>
    <row r="26" spans="1:11" ht="14.25" customHeight="1">
      <c r="A26" s="191"/>
      <c r="B26" s="195"/>
      <c r="C26" s="195"/>
      <c r="D26" s="119" t="s">
        <v>252</v>
      </c>
      <c r="E26" s="120">
        <f>'Plan Geral  B_110V'!M103</f>
        <v>6676.15</v>
      </c>
      <c r="F26" s="120"/>
      <c r="G26" s="120">
        <f>G25*E26</f>
        <v>6676.15</v>
      </c>
      <c r="H26" s="120"/>
      <c r="I26" s="120"/>
      <c r="J26" s="120"/>
    </row>
    <row r="27" spans="1:11" ht="14.25" customHeight="1">
      <c r="A27" s="193" t="s">
        <v>311</v>
      </c>
      <c r="B27" s="195"/>
      <c r="C27" s="195" t="s">
        <v>1</v>
      </c>
      <c r="D27" s="119" t="s">
        <v>251</v>
      </c>
      <c r="E27" s="116">
        <f>E28/E36</f>
        <v>0.34224806507484545</v>
      </c>
      <c r="F27" s="116"/>
      <c r="G27" s="116">
        <v>1</v>
      </c>
      <c r="H27" s="116"/>
      <c r="I27" s="117"/>
      <c r="J27" s="118"/>
    </row>
    <row r="28" spans="1:11" ht="14.25" customHeight="1">
      <c r="A28" s="194"/>
      <c r="B28" s="195"/>
      <c r="C28" s="195"/>
      <c r="D28" s="119" t="s">
        <v>252</v>
      </c>
      <c r="E28" s="120">
        <f>'Plan Geral  B_110V'!M111</f>
        <v>99728.93</v>
      </c>
      <c r="F28" s="120"/>
      <c r="G28" s="120">
        <f>G27*E28</f>
        <v>99728.93</v>
      </c>
      <c r="H28" s="120"/>
      <c r="I28" s="120"/>
      <c r="J28" s="120"/>
    </row>
    <row r="29" spans="1:11" ht="14.25" customHeight="1">
      <c r="A29" s="190" t="s">
        <v>308</v>
      </c>
      <c r="B29" s="192"/>
      <c r="C29" s="192" t="s">
        <v>197</v>
      </c>
      <c r="D29" s="119" t="s">
        <v>251</v>
      </c>
      <c r="E29" s="116">
        <f>E30/E36</f>
        <v>2.3266735004909164E-2</v>
      </c>
      <c r="F29" s="116"/>
      <c r="G29" s="116">
        <v>1</v>
      </c>
      <c r="H29" s="116"/>
      <c r="I29" s="117"/>
      <c r="J29" s="118"/>
    </row>
    <row r="30" spans="1:11" ht="14.25" customHeight="1">
      <c r="A30" s="191"/>
      <c r="B30" s="192"/>
      <c r="C30" s="192"/>
      <c r="D30" s="119" t="s">
        <v>252</v>
      </c>
      <c r="E30" s="120">
        <f>'Plan Geral  B_110V'!M134</f>
        <v>6779.78</v>
      </c>
      <c r="F30" s="120"/>
      <c r="G30" s="120">
        <f>E30</f>
        <v>6779.78</v>
      </c>
      <c r="H30" s="120"/>
      <c r="I30" s="120"/>
      <c r="J30" s="120"/>
      <c r="K30" s="121"/>
    </row>
    <row r="31" spans="1:11" ht="14.25" customHeight="1">
      <c r="A31" s="190" t="s">
        <v>309</v>
      </c>
      <c r="B31" s="192"/>
      <c r="C31" s="192" t="s">
        <v>218</v>
      </c>
      <c r="D31" s="119" t="s">
        <v>251</v>
      </c>
      <c r="E31" s="116">
        <f>E32/E36</f>
        <v>3.9277719456529088E-2</v>
      </c>
      <c r="F31" s="116"/>
      <c r="G31" s="116">
        <v>1</v>
      </c>
      <c r="H31" s="116"/>
      <c r="I31" s="117"/>
      <c r="J31" s="118"/>
    </row>
    <row r="32" spans="1:11" ht="14.25" customHeight="1">
      <c r="A32" s="191"/>
      <c r="B32" s="192"/>
      <c r="C32" s="192"/>
      <c r="D32" s="119" t="s">
        <v>252</v>
      </c>
      <c r="E32" s="120">
        <f>'Plan Geral  B_110V'!M156</f>
        <v>11445.28</v>
      </c>
      <c r="F32" s="120"/>
      <c r="G32" s="120">
        <f>E32</f>
        <v>11445.28</v>
      </c>
      <c r="H32" s="120"/>
      <c r="I32" s="120"/>
      <c r="J32" s="120"/>
    </row>
    <row r="33" spans="1:11" ht="14.25" customHeight="1">
      <c r="A33" s="190" t="s">
        <v>310</v>
      </c>
      <c r="B33" s="192"/>
      <c r="C33" s="192" t="s">
        <v>4</v>
      </c>
      <c r="D33" s="119" t="s">
        <v>251</v>
      </c>
      <c r="E33" s="116">
        <f>E34/E36</f>
        <v>1.235489991719107E-2</v>
      </c>
      <c r="F33" s="116"/>
      <c r="G33" s="116">
        <v>1</v>
      </c>
      <c r="H33" s="116"/>
      <c r="I33" s="117"/>
      <c r="J33" s="118"/>
    </row>
    <row r="34" spans="1:11" ht="14.25" customHeight="1">
      <c r="A34" s="191"/>
      <c r="B34" s="192"/>
      <c r="C34" s="192"/>
      <c r="D34" s="119" t="s">
        <v>252</v>
      </c>
      <c r="E34" s="120">
        <f>'Plan Geral  B_110V'!M171</f>
        <v>3600.14</v>
      </c>
      <c r="F34" s="120"/>
      <c r="G34" s="120">
        <f>E34</f>
        <v>3600.14</v>
      </c>
      <c r="H34" s="120"/>
      <c r="I34" s="120"/>
      <c r="J34" s="120"/>
    </row>
    <row r="35" spans="1:11" ht="14.25" customHeight="1">
      <c r="A35" s="174" t="s">
        <v>254</v>
      </c>
      <c r="B35" s="175"/>
      <c r="C35" s="176"/>
      <c r="D35" s="122" t="s">
        <v>251</v>
      </c>
      <c r="E35" s="123">
        <f>E9+E11+E13+E15+E19+E21+E23+E25+E27+E29+E31+E33+E17</f>
        <v>1.0000001372713274</v>
      </c>
      <c r="F35" s="123">
        <f>F36/$E$36</f>
        <v>8.5876427664702437E-2</v>
      </c>
      <c r="G35" s="123">
        <f>G36/$E$36</f>
        <v>0.91412370960662503</v>
      </c>
      <c r="H35" s="123"/>
      <c r="I35" s="123"/>
      <c r="J35" s="123"/>
      <c r="K35" s="124"/>
    </row>
    <row r="36" spans="1:11" ht="13.5" customHeight="1" thickBot="1">
      <c r="A36" s="177"/>
      <c r="B36" s="178"/>
      <c r="C36" s="179"/>
      <c r="D36" s="125" t="s">
        <v>252</v>
      </c>
      <c r="E36" s="126">
        <f>'Plan Geral  B_110V'!M175</f>
        <v>291393.7</v>
      </c>
      <c r="F36" s="126">
        <f>F24+F16+F14+F12+F10</f>
        <v>25023.850000000002</v>
      </c>
      <c r="G36" s="126">
        <f>G18+G16+G14+G12+G10+G26+G28+G20+G22+G30+G32+G34</f>
        <v>266369.89</v>
      </c>
      <c r="H36" s="126"/>
      <c r="I36" s="126"/>
      <c r="J36" s="126"/>
      <c r="K36" s="127"/>
    </row>
    <row r="37" spans="1:11" ht="1.5" customHeight="1" thickBot="1">
      <c r="A37" s="128"/>
      <c r="B37" s="128"/>
      <c r="C37" s="128"/>
      <c r="D37" s="129"/>
      <c r="E37" s="129"/>
      <c r="F37" s="128"/>
      <c r="G37" s="128"/>
      <c r="H37" s="128"/>
      <c r="I37" s="128"/>
      <c r="J37" s="128"/>
    </row>
    <row r="38" spans="1:11" ht="14.25" customHeight="1">
      <c r="A38" s="130"/>
      <c r="B38" s="131"/>
      <c r="C38" s="131"/>
      <c r="D38" s="131"/>
      <c r="E38" s="131"/>
      <c r="F38" s="131"/>
      <c r="G38" s="132"/>
      <c r="H38" s="180" t="s">
        <v>255</v>
      </c>
      <c r="I38" s="181"/>
      <c r="J38" s="181"/>
    </row>
    <row r="39" spans="1:11" ht="14.25" customHeight="1">
      <c r="A39" s="133"/>
      <c r="B39" s="134"/>
      <c r="C39" s="134"/>
      <c r="D39" s="135"/>
      <c r="E39" s="186" t="s">
        <v>256</v>
      </c>
      <c r="F39" s="186"/>
      <c r="G39" s="136"/>
      <c r="H39" s="182"/>
      <c r="I39" s="183"/>
      <c r="J39" s="183"/>
      <c r="K39" s="121"/>
    </row>
    <row r="40" spans="1:11" ht="14.25" customHeight="1">
      <c r="A40" s="137"/>
      <c r="B40" s="187" t="s">
        <v>257</v>
      </c>
      <c r="C40" s="187"/>
      <c r="E40" s="188" t="s">
        <v>258</v>
      </c>
      <c r="F40" s="188"/>
      <c r="G40" s="138"/>
      <c r="H40" s="182"/>
      <c r="I40" s="183"/>
      <c r="J40" s="183"/>
    </row>
    <row r="41" spans="1:11" ht="15" customHeight="1">
      <c r="A41" s="139"/>
      <c r="B41" s="140"/>
      <c r="C41" s="140"/>
      <c r="G41" s="141"/>
      <c r="H41" s="182"/>
      <c r="I41" s="183"/>
      <c r="J41" s="183"/>
    </row>
    <row r="42" spans="1:11" ht="13.5" customHeight="1">
      <c r="A42" s="142"/>
      <c r="B42" s="189"/>
      <c r="C42" s="189"/>
      <c r="D42" s="143"/>
      <c r="E42" s="143"/>
      <c r="F42" s="144"/>
      <c r="G42" s="141"/>
      <c r="H42" s="182"/>
      <c r="I42" s="183"/>
      <c r="J42" s="183"/>
    </row>
    <row r="43" spans="1:11" ht="14.25" customHeight="1">
      <c r="A43" s="145"/>
      <c r="B43" s="188"/>
      <c r="C43" s="188"/>
      <c r="D43" s="146"/>
      <c r="E43" s="146"/>
      <c r="G43" s="141"/>
      <c r="H43" s="182"/>
      <c r="I43" s="183"/>
      <c r="J43" s="183"/>
    </row>
    <row r="44" spans="1:11" ht="14.1" customHeight="1" thickBot="1">
      <c r="A44" s="147"/>
      <c r="B44" s="148"/>
      <c r="C44" s="148"/>
      <c r="D44" s="149"/>
      <c r="E44" s="149"/>
      <c r="F44" s="148"/>
      <c r="G44" s="150"/>
      <c r="H44" s="184"/>
      <c r="I44" s="185"/>
      <c r="J44" s="185"/>
    </row>
  </sheetData>
  <mergeCells count="55">
    <mergeCell ref="A1:J1"/>
    <mergeCell ref="A3:J3"/>
    <mergeCell ref="A5:J5"/>
    <mergeCell ref="A6:C6"/>
    <mergeCell ref="F6:H6"/>
    <mergeCell ref="I6:J6"/>
    <mergeCell ref="A7:C7"/>
    <mergeCell ref="D7:H7"/>
    <mergeCell ref="I7:J7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C36"/>
    <mergeCell ref="H38:J44"/>
    <mergeCell ref="E39:F39"/>
    <mergeCell ref="B40:C40"/>
    <mergeCell ref="E40:F40"/>
    <mergeCell ref="B42:C42"/>
    <mergeCell ref="B43:C43"/>
  </mergeCells>
  <printOptions horizontalCentered="1"/>
  <pageMargins left="0.39370078740157483" right="0.19685039370078741" top="0.59055118110236227" bottom="0.19685039370078741" header="0.19685039370078741" footer="0"/>
  <pageSetup paperSize="9" scale="72" orientation="landscape" horizont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2"/>
  <sheetViews>
    <sheetView showGridLines="0" view="pageBreakPreview" topLeftCell="A145" zoomScale="80" zoomScaleNormal="80" zoomScaleSheetLayoutView="80" workbookViewId="0">
      <selection activeCell="A4" sqref="A4:M161"/>
    </sheetView>
  </sheetViews>
  <sheetFormatPr defaultColWidth="9" defaultRowHeight="12.75" outlineLevelRow="1"/>
  <cols>
    <col min="1" max="1" width="5.5" style="8" customWidth="1"/>
    <col min="2" max="2" width="8.625" style="9" customWidth="1"/>
    <col min="3" max="3" width="9.875" style="9" customWidth="1"/>
    <col min="4" max="4" width="9.375" style="9" customWidth="1"/>
    <col min="5" max="5" width="65.875" style="10" customWidth="1"/>
    <col min="6" max="6" width="6.625" style="8" customWidth="1"/>
    <col min="7" max="7" width="11.5" style="47" customWidth="1"/>
    <col min="8" max="10" width="11.5" style="47" hidden="1" customWidth="1"/>
    <col min="11" max="11" width="11.25" style="46" customWidth="1"/>
    <col min="12" max="12" width="14.25" style="1" customWidth="1"/>
    <col min="13" max="13" width="15.625" style="1" customWidth="1"/>
    <col min="14" max="14" width="8" style="1" customWidth="1"/>
    <col min="15" max="16384" width="9" style="1"/>
  </cols>
  <sheetData>
    <row r="1" spans="1:14" ht="12.75" customHeight="1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4" ht="14.25" customHeight="1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4" ht="85.5" customHeight="1" thickBot="1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4" ht="20.100000000000001" customHeight="1">
      <c r="A4" s="158" t="s">
        <v>184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4" ht="20.100000000000001" customHeight="1">
      <c r="A5" s="92" t="s">
        <v>149</v>
      </c>
      <c r="B5" s="2"/>
      <c r="C5" s="2"/>
      <c r="D5" s="2"/>
      <c r="E5" s="3"/>
      <c r="F5" s="91"/>
      <c r="G5" s="59"/>
      <c r="H5" s="59"/>
      <c r="I5" s="59"/>
      <c r="J5" s="59"/>
      <c r="K5" s="58"/>
      <c r="L5" s="4"/>
      <c r="M5" s="4"/>
    </row>
    <row r="6" spans="1:14" ht="20.100000000000001" customHeight="1">
      <c r="A6" s="92" t="s">
        <v>150</v>
      </c>
      <c r="B6" s="2"/>
      <c r="C6" s="2"/>
      <c r="D6" s="2"/>
      <c r="E6" s="3"/>
      <c r="F6" s="91"/>
      <c r="G6" s="169"/>
      <c r="H6" s="169"/>
      <c r="I6" s="169"/>
      <c r="J6" s="169"/>
      <c r="K6" s="169"/>
      <c r="L6" s="4"/>
      <c r="M6" s="4"/>
    </row>
    <row r="7" spans="1:14" ht="20.100000000000001" hidden="1" customHeight="1">
      <c r="A7" s="6"/>
      <c r="B7" s="2"/>
      <c r="C7" s="2"/>
      <c r="D7" s="2"/>
      <c r="E7" s="3"/>
      <c r="F7" s="91"/>
      <c r="G7" s="59"/>
      <c r="H7" s="59"/>
      <c r="I7" s="59"/>
      <c r="J7" s="59"/>
      <c r="K7" s="58"/>
      <c r="L7" s="4"/>
      <c r="M7" s="38">
        <v>1.2769999999999999</v>
      </c>
    </row>
    <row r="8" spans="1:14" ht="20.100000000000001" customHeight="1">
      <c r="A8" s="170" t="s">
        <v>9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</row>
    <row r="9" spans="1:14" ht="20.100000000000001" customHeight="1">
      <c r="B9" s="222" t="s">
        <v>336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</row>
    <row r="10" spans="1:14" ht="20.100000000000001" customHeight="1" thickBot="1">
      <c r="A10" s="5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</row>
    <row r="11" spans="1:14" ht="20.100000000000001" customHeight="1" thickBot="1">
      <c r="A11" s="7"/>
      <c r="B11" s="65" t="s">
        <v>10</v>
      </c>
      <c r="C11" s="63" t="s">
        <v>11</v>
      </c>
      <c r="D11" s="42" t="s">
        <v>12</v>
      </c>
      <c r="E11" s="42" t="s">
        <v>13</v>
      </c>
      <c r="F11" s="42" t="s">
        <v>14</v>
      </c>
      <c r="G11" s="61" t="s">
        <v>15</v>
      </c>
      <c r="H11" s="171" t="s">
        <v>24</v>
      </c>
      <c r="I11" s="172"/>
      <c r="J11" s="173"/>
      <c r="K11" s="236" t="s">
        <v>313</v>
      </c>
      <c r="L11" s="237"/>
      <c r="M11" s="238"/>
    </row>
    <row r="12" spans="1:14" ht="20.100000000000001" customHeight="1">
      <c r="A12" s="6"/>
      <c r="B12" s="6"/>
      <c r="C12" s="6"/>
      <c r="D12" s="6"/>
      <c r="E12" s="32"/>
      <c r="F12" s="6"/>
      <c r="G12" s="49"/>
      <c r="H12" s="49"/>
      <c r="I12" s="49"/>
      <c r="J12" s="49"/>
      <c r="K12" s="48"/>
      <c r="L12" s="7"/>
      <c r="M12" s="7"/>
    </row>
    <row r="13" spans="1:14" ht="20.100000000000001" customHeight="1">
      <c r="A13" s="6"/>
      <c r="B13" s="39">
        <v>1</v>
      </c>
      <c r="C13" s="39"/>
      <c r="D13" s="39"/>
      <c r="E13" s="24" t="s">
        <v>38</v>
      </c>
      <c r="F13" s="24"/>
      <c r="G13" s="57"/>
      <c r="H13" s="57"/>
      <c r="I13" s="57"/>
      <c r="J13" s="57"/>
      <c r="K13" s="219"/>
      <c r="L13" s="220"/>
      <c r="M13" s="221"/>
    </row>
    <row r="14" spans="1:14" ht="20.100000000000001" customHeight="1" outlineLevel="1">
      <c r="A14" s="6"/>
      <c r="B14" s="14" t="s">
        <v>18</v>
      </c>
      <c r="C14" s="14" t="s">
        <v>131</v>
      </c>
      <c r="D14" s="40" t="s">
        <v>119</v>
      </c>
      <c r="E14" s="18" t="s">
        <v>132</v>
      </c>
      <c r="F14" s="14" t="s">
        <v>39</v>
      </c>
      <c r="G14" s="54">
        <v>4.5</v>
      </c>
      <c r="H14" s="74" t="e">
        <f>VLOOKUP(C14,#REF!,1,0)</f>
        <v>#REF!</v>
      </c>
      <c r="I14" s="74" t="e">
        <f>MATCH(C14,#REF!,0)</f>
        <v>#REF!</v>
      </c>
      <c r="J14" s="74" t="e">
        <f>INDEX(#REF!,$I14,10)</f>
        <v>#REF!</v>
      </c>
      <c r="K14" s="216" t="s">
        <v>314</v>
      </c>
      <c r="L14" s="217"/>
      <c r="M14" s="218"/>
      <c r="N14" s="1">
        <v>1.27</v>
      </c>
    </row>
    <row r="15" spans="1:14" ht="40.5" customHeight="1" outlineLevel="1">
      <c r="A15" s="6"/>
      <c r="B15" s="14" t="s">
        <v>40</v>
      </c>
      <c r="C15" s="41" t="s">
        <v>134</v>
      </c>
      <c r="D15" s="26" t="s">
        <v>119</v>
      </c>
      <c r="E15" s="27" t="s">
        <v>135</v>
      </c>
      <c r="F15" s="14" t="s">
        <v>133</v>
      </c>
      <c r="G15" s="54">
        <v>104</v>
      </c>
      <c r="H15" s="74" t="e">
        <f>VLOOKUP(C15,#REF!,1,0)</f>
        <v>#REF!</v>
      </c>
      <c r="I15" s="74" t="e">
        <f>MATCH(C15,#REF!,0)</f>
        <v>#REF!</v>
      </c>
      <c r="J15" s="74" t="e">
        <f>INDEX(#REF!,$I15,10)</f>
        <v>#REF!</v>
      </c>
      <c r="K15" s="216" t="s">
        <v>315</v>
      </c>
      <c r="L15" s="217"/>
      <c r="M15" s="218"/>
      <c r="N15" s="1">
        <v>1.27</v>
      </c>
    </row>
    <row r="16" spans="1:14" ht="20.100000000000001" customHeight="1">
      <c r="A16" s="6"/>
      <c r="B16" s="6"/>
      <c r="C16" s="6"/>
      <c r="D16" s="6"/>
      <c r="E16" s="32"/>
      <c r="F16" s="6"/>
      <c r="G16" s="49"/>
      <c r="H16" s="49"/>
      <c r="I16" s="49"/>
      <c r="J16" s="49"/>
      <c r="K16" s="48"/>
      <c r="L16" s="7"/>
      <c r="M16" s="7"/>
    </row>
    <row r="17" spans="1:14" ht="20.100000000000001" customHeight="1">
      <c r="A17" s="6"/>
      <c r="B17" s="39">
        <v>2</v>
      </c>
      <c r="C17" s="39"/>
      <c r="D17" s="39"/>
      <c r="E17" s="24" t="s">
        <v>79</v>
      </c>
      <c r="F17" s="24"/>
      <c r="G17" s="57"/>
      <c r="H17" s="57"/>
      <c r="I17" s="57"/>
      <c r="J17" s="57"/>
      <c r="K17" s="233"/>
      <c r="L17" s="234"/>
      <c r="M17" s="235"/>
    </row>
    <row r="18" spans="1:14" ht="30" customHeight="1" outlineLevel="1">
      <c r="A18" s="6"/>
      <c r="B18" s="16" t="s">
        <v>20</v>
      </c>
      <c r="C18" s="16">
        <v>94319</v>
      </c>
      <c r="D18" s="16" t="s">
        <v>24</v>
      </c>
      <c r="E18" s="17" t="s">
        <v>28</v>
      </c>
      <c r="F18" s="16" t="s">
        <v>22</v>
      </c>
      <c r="G18" s="52">
        <f>4*0.6*0.6*0.5+6*1+4*0.25*0.3+(11.6+1.6+12+12)*0.2*0.3</f>
        <v>9.2519999999999989</v>
      </c>
      <c r="H18" s="74" t="e">
        <f>VLOOKUP(C18,#REF!,1,0)</f>
        <v>#REF!</v>
      </c>
      <c r="I18" s="74" t="e">
        <f>MATCH(C18,#REF!,0)</f>
        <v>#REF!</v>
      </c>
      <c r="J18" s="74" t="e">
        <f>INDEX(#REF!,$I18,10)</f>
        <v>#REF!</v>
      </c>
      <c r="K18" s="216" t="s">
        <v>316</v>
      </c>
      <c r="L18" s="217"/>
      <c r="M18" s="218"/>
      <c r="N18" s="1">
        <v>1.27</v>
      </c>
    </row>
    <row r="19" spans="1:14" ht="20.100000000000001" customHeight="1" outlineLevel="1">
      <c r="A19" s="6"/>
      <c r="B19" s="16" t="s">
        <v>41</v>
      </c>
      <c r="C19" s="16">
        <v>96522</v>
      </c>
      <c r="D19" s="16" t="s">
        <v>24</v>
      </c>
      <c r="E19" s="17" t="s">
        <v>29</v>
      </c>
      <c r="F19" s="16" t="s">
        <v>22</v>
      </c>
      <c r="G19" s="52">
        <f>G18</f>
        <v>9.2519999999999989</v>
      </c>
      <c r="H19" s="74" t="e">
        <f>VLOOKUP(C19,#REF!,1,0)</f>
        <v>#REF!</v>
      </c>
      <c r="I19" s="74" t="e">
        <f>MATCH(C19,#REF!,0)</f>
        <v>#REF!</v>
      </c>
      <c r="J19" s="74" t="e">
        <f>INDEX(#REF!,$I19,10)</f>
        <v>#REF!</v>
      </c>
      <c r="K19" s="216" t="s">
        <v>316</v>
      </c>
      <c r="L19" s="217"/>
      <c r="M19" s="218"/>
      <c r="N19" s="1">
        <v>1.27</v>
      </c>
    </row>
    <row r="20" spans="1:14" ht="20.100000000000001" customHeight="1" outlineLevel="1">
      <c r="A20" s="6"/>
      <c r="B20" s="16" t="s">
        <v>42</v>
      </c>
      <c r="C20" s="16">
        <v>101616</v>
      </c>
      <c r="D20" s="16" t="s">
        <v>24</v>
      </c>
      <c r="E20" s="17" t="s">
        <v>30</v>
      </c>
      <c r="F20" s="16" t="s">
        <v>25</v>
      </c>
      <c r="G20" s="52">
        <f>4*0.6*0.6+6*1+4*0.25+(11.6+1.6+12+12)*0.25</f>
        <v>17.740000000000002</v>
      </c>
      <c r="H20" s="74" t="e">
        <f>VLOOKUP(C20,#REF!,1,0)</f>
        <v>#REF!</v>
      </c>
      <c r="I20" s="74" t="e">
        <f>MATCH(C20,#REF!,0)</f>
        <v>#REF!</v>
      </c>
      <c r="J20" s="74" t="e">
        <f>INDEX(#REF!,$I20,10)</f>
        <v>#REF!</v>
      </c>
      <c r="K20" s="216" t="s">
        <v>316</v>
      </c>
      <c r="L20" s="217"/>
      <c r="M20" s="218"/>
      <c r="N20" s="1">
        <v>1.27</v>
      </c>
    </row>
    <row r="21" spans="1:14" ht="20.100000000000001" customHeight="1" outlineLevel="1">
      <c r="A21" s="6"/>
      <c r="B21" s="16" t="s">
        <v>43</v>
      </c>
      <c r="C21" s="16">
        <v>96995</v>
      </c>
      <c r="D21" s="16" t="s">
        <v>24</v>
      </c>
      <c r="E21" s="17" t="s">
        <v>31</v>
      </c>
      <c r="F21" s="16" t="s">
        <v>22</v>
      </c>
      <c r="G21" s="52">
        <f>G18</f>
        <v>9.2519999999999989</v>
      </c>
      <c r="H21" s="74" t="e">
        <f>VLOOKUP(C21,#REF!,1,0)</f>
        <v>#REF!</v>
      </c>
      <c r="I21" s="74" t="e">
        <f>MATCH(C21,#REF!,0)</f>
        <v>#REF!</v>
      </c>
      <c r="J21" s="74" t="e">
        <f>INDEX(#REF!,$I21,10)</f>
        <v>#REF!</v>
      </c>
      <c r="K21" s="216" t="s">
        <v>316</v>
      </c>
      <c r="L21" s="217"/>
      <c r="M21" s="218"/>
      <c r="N21" s="1">
        <v>1.27</v>
      </c>
    </row>
    <row r="22" spans="1:14" ht="20.100000000000001" customHeight="1">
      <c r="A22" s="6"/>
      <c r="B22" s="6"/>
      <c r="C22" s="6"/>
      <c r="D22" s="6"/>
      <c r="E22" s="32"/>
      <c r="F22" s="6"/>
      <c r="G22" s="49"/>
      <c r="H22" s="49"/>
      <c r="I22" s="49"/>
      <c r="J22" s="49"/>
      <c r="K22" s="48"/>
      <c r="L22" s="7"/>
      <c r="M22" s="7"/>
    </row>
    <row r="23" spans="1:14" ht="20.100000000000001" customHeight="1">
      <c r="A23" s="6"/>
      <c r="B23" s="64">
        <v>3</v>
      </c>
      <c r="C23" s="39"/>
      <c r="D23" s="39"/>
      <c r="E23" s="24" t="s">
        <v>80</v>
      </c>
      <c r="F23" s="24"/>
      <c r="G23" s="57"/>
      <c r="H23" s="57"/>
      <c r="I23" s="57"/>
      <c r="J23" s="57"/>
      <c r="K23" s="219"/>
      <c r="L23" s="220"/>
      <c r="M23" s="221"/>
    </row>
    <row r="24" spans="1:14" ht="20.100000000000001" customHeight="1" outlineLevel="1">
      <c r="A24" s="6"/>
      <c r="B24" s="11"/>
      <c r="C24" s="11"/>
      <c r="D24" s="11"/>
      <c r="E24" s="12" t="s">
        <v>52</v>
      </c>
      <c r="F24" s="13"/>
      <c r="G24" s="51"/>
      <c r="H24" s="51"/>
      <c r="I24" s="51"/>
      <c r="J24" s="51"/>
      <c r="K24" s="230"/>
      <c r="L24" s="231"/>
      <c r="M24" s="232"/>
    </row>
    <row r="25" spans="1:14" ht="20.100000000000001" customHeight="1" outlineLevel="1">
      <c r="A25" s="6"/>
      <c r="B25" s="14" t="s">
        <v>21</v>
      </c>
      <c r="C25" s="14">
        <v>9661</v>
      </c>
      <c r="D25" s="16" t="s">
        <v>24</v>
      </c>
      <c r="E25" s="18" t="s">
        <v>151</v>
      </c>
      <c r="F25" s="14" t="s">
        <v>25</v>
      </c>
      <c r="G25" s="51">
        <f>G20</f>
        <v>17.740000000000002</v>
      </c>
      <c r="H25" s="74" t="e">
        <f>VLOOKUP(C25,#REF!,1,0)</f>
        <v>#REF!</v>
      </c>
      <c r="I25" s="74" t="e">
        <f>MATCH(C25,#REF!,0)</f>
        <v>#REF!</v>
      </c>
      <c r="J25" s="74" t="e">
        <f>INDEX(#REF!,$I25,10)</f>
        <v>#REF!</v>
      </c>
      <c r="K25" s="230" t="str">
        <f>K21</f>
        <v>GUARITA  E COBERTURA DO PLAYGRAUD</v>
      </c>
      <c r="L25" s="231"/>
      <c r="M25" s="232"/>
      <c r="N25" s="1">
        <v>1.27</v>
      </c>
    </row>
    <row r="26" spans="1:14" ht="20.100000000000001" customHeight="1" outlineLevel="1">
      <c r="A26" s="6"/>
      <c r="B26" s="14" t="s">
        <v>37</v>
      </c>
      <c r="C26" s="14">
        <v>92268</v>
      </c>
      <c r="D26" s="16" t="s">
        <v>24</v>
      </c>
      <c r="E26" s="18" t="s">
        <v>75</v>
      </c>
      <c r="F26" s="14" t="s">
        <v>25</v>
      </c>
      <c r="G26" s="51">
        <v>20</v>
      </c>
      <c r="H26" s="74" t="e">
        <f>VLOOKUP(C26,#REF!,1,0)</f>
        <v>#REF!</v>
      </c>
      <c r="I26" s="74" t="e">
        <f>MATCH(C26,#REF!,0)</f>
        <v>#REF!</v>
      </c>
      <c r="J26" s="74" t="e">
        <f>INDEX(#REF!,$I26,10)</f>
        <v>#REF!</v>
      </c>
      <c r="K26" s="230" t="str">
        <f>K25</f>
        <v>GUARITA  E COBERTURA DO PLAYGRAUD</v>
      </c>
      <c r="L26" s="231"/>
      <c r="M26" s="232"/>
      <c r="N26" s="1">
        <v>1.27</v>
      </c>
    </row>
    <row r="27" spans="1:14" ht="30" customHeight="1" outlineLevel="1">
      <c r="A27" s="6"/>
      <c r="B27" s="14" t="s">
        <v>86</v>
      </c>
      <c r="C27" s="14">
        <v>92791</v>
      </c>
      <c r="D27" s="16" t="s">
        <v>24</v>
      </c>
      <c r="E27" s="17" t="s">
        <v>62</v>
      </c>
      <c r="F27" s="14" t="s">
        <v>33</v>
      </c>
      <c r="G27" s="51">
        <v>120</v>
      </c>
      <c r="H27" s="74" t="e">
        <f>VLOOKUP(C27,#REF!,1,0)</f>
        <v>#REF!</v>
      </c>
      <c r="I27" s="74" t="e">
        <f>MATCH(C27,#REF!,0)</f>
        <v>#REF!</v>
      </c>
      <c r="J27" s="74" t="e">
        <f>INDEX(#REF!,$I27,10)</f>
        <v>#REF!</v>
      </c>
      <c r="K27" s="230" t="str">
        <f>K26</f>
        <v>GUARITA  E COBERTURA DO PLAYGRAUD</v>
      </c>
      <c r="L27" s="231"/>
      <c r="M27" s="232"/>
      <c r="N27" s="1">
        <v>1.27</v>
      </c>
    </row>
    <row r="28" spans="1:14" ht="30" customHeight="1" outlineLevel="1">
      <c r="A28" s="6"/>
      <c r="B28" s="14" t="s">
        <v>87</v>
      </c>
      <c r="C28" s="14">
        <v>92792</v>
      </c>
      <c r="D28" s="16" t="s">
        <v>24</v>
      </c>
      <c r="E28" s="17" t="s">
        <v>63</v>
      </c>
      <c r="F28" s="14" t="s">
        <v>33</v>
      </c>
      <c r="G28" s="51">
        <v>60</v>
      </c>
      <c r="H28" s="74" t="e">
        <f>VLOOKUP(C28,#REF!,1,0)</f>
        <v>#REF!</v>
      </c>
      <c r="I28" s="74" t="e">
        <f>MATCH(C28,#REF!,0)</f>
        <v>#REF!</v>
      </c>
      <c r="J28" s="74" t="e">
        <f>INDEX(#REF!,$I28,10)</f>
        <v>#REF!</v>
      </c>
      <c r="K28" s="230" t="str">
        <f>K27</f>
        <v>GUARITA  E COBERTURA DO PLAYGRAUD</v>
      </c>
      <c r="L28" s="231"/>
      <c r="M28" s="232"/>
      <c r="N28" s="1">
        <v>1.27</v>
      </c>
    </row>
    <row r="29" spans="1:14" ht="20.100000000000001" customHeight="1" outlineLevel="1">
      <c r="A29" s="6"/>
      <c r="B29" s="14" t="s">
        <v>91</v>
      </c>
      <c r="C29" s="14">
        <v>94965</v>
      </c>
      <c r="D29" s="16" t="s">
        <v>24</v>
      </c>
      <c r="E29" s="17" t="s">
        <v>53</v>
      </c>
      <c r="F29" s="14" t="s">
        <v>22</v>
      </c>
      <c r="G29" s="51">
        <f>G18</f>
        <v>9.2519999999999989</v>
      </c>
      <c r="H29" s="74" t="e">
        <f>VLOOKUP(C29,#REF!,1,0)</f>
        <v>#REF!</v>
      </c>
      <c r="I29" s="74" t="e">
        <f>MATCH(C29,#REF!,0)</f>
        <v>#REF!</v>
      </c>
      <c r="J29" s="74" t="e">
        <f>INDEX(#REF!,$I29,10)</f>
        <v>#REF!</v>
      </c>
      <c r="K29" s="230" t="str">
        <f t="shared" ref="K29:K33" si="0">K25</f>
        <v>GUARITA  E COBERTURA DO PLAYGRAUD</v>
      </c>
      <c r="L29" s="231"/>
      <c r="M29" s="232"/>
      <c r="N29" s="1">
        <v>1.27</v>
      </c>
    </row>
    <row r="30" spans="1:14" ht="20.100000000000001" customHeight="1" outlineLevel="1">
      <c r="A30" s="6"/>
      <c r="B30" s="11"/>
      <c r="C30" s="11"/>
      <c r="D30" s="11"/>
      <c r="E30" s="12" t="s">
        <v>34</v>
      </c>
      <c r="F30" s="13"/>
      <c r="G30" s="51"/>
      <c r="H30" s="74"/>
      <c r="I30" s="74"/>
      <c r="J30" s="74"/>
      <c r="K30" s="230"/>
      <c r="L30" s="231"/>
      <c r="M30" s="232"/>
      <c r="N30" s="1">
        <v>1.27</v>
      </c>
    </row>
    <row r="31" spans="1:14" ht="20.100000000000001" customHeight="1" outlineLevel="1">
      <c r="A31" s="6"/>
      <c r="B31" s="14" t="s">
        <v>111</v>
      </c>
      <c r="C31" s="14">
        <v>92268</v>
      </c>
      <c r="D31" s="16" t="s">
        <v>24</v>
      </c>
      <c r="E31" s="18" t="s">
        <v>75</v>
      </c>
      <c r="F31" s="14" t="s">
        <v>25</v>
      </c>
      <c r="G31" s="51">
        <v>10</v>
      </c>
      <c r="H31" s="74" t="e">
        <f>VLOOKUP(C31,#REF!,1,0)</f>
        <v>#REF!</v>
      </c>
      <c r="I31" s="74" t="e">
        <f>MATCH(C31,#REF!,0)</f>
        <v>#REF!</v>
      </c>
      <c r="J31" s="74" t="e">
        <f>INDEX(#REF!,$I31,10)</f>
        <v>#REF!</v>
      </c>
      <c r="K31" s="230" t="str">
        <f t="shared" si="0"/>
        <v>GUARITA  E COBERTURA DO PLAYGRAUD</v>
      </c>
      <c r="L31" s="231"/>
      <c r="M31" s="232"/>
      <c r="N31" s="1">
        <v>1.27</v>
      </c>
    </row>
    <row r="32" spans="1:14" ht="30" customHeight="1" outlineLevel="1">
      <c r="A32" s="6"/>
      <c r="B32" s="14" t="s">
        <v>92</v>
      </c>
      <c r="C32" s="14">
        <v>92791</v>
      </c>
      <c r="D32" s="16" t="s">
        <v>24</v>
      </c>
      <c r="E32" s="17" t="s">
        <v>62</v>
      </c>
      <c r="F32" s="14" t="s">
        <v>33</v>
      </c>
      <c r="G32" s="51">
        <v>80</v>
      </c>
      <c r="H32" s="74" t="e">
        <f>VLOOKUP(C32,#REF!,1,0)</f>
        <v>#REF!</v>
      </c>
      <c r="I32" s="74" t="e">
        <f>MATCH(C32,#REF!,0)</f>
        <v>#REF!</v>
      </c>
      <c r="J32" s="74" t="e">
        <f>INDEX(#REF!,$I32,10)</f>
        <v>#REF!</v>
      </c>
      <c r="K32" s="230" t="str">
        <f t="shared" si="0"/>
        <v>GUARITA  E COBERTURA DO PLAYGRAUD</v>
      </c>
      <c r="L32" s="231"/>
      <c r="M32" s="232"/>
      <c r="N32" s="1">
        <v>1.27</v>
      </c>
    </row>
    <row r="33" spans="1:14" ht="30" customHeight="1" outlineLevel="1">
      <c r="A33" s="6"/>
      <c r="B33" s="14" t="s">
        <v>93</v>
      </c>
      <c r="C33" s="14">
        <v>92792</v>
      </c>
      <c r="D33" s="16" t="s">
        <v>24</v>
      </c>
      <c r="E33" s="17" t="s">
        <v>63</v>
      </c>
      <c r="F33" s="14" t="s">
        <v>33</v>
      </c>
      <c r="G33" s="51">
        <v>30</v>
      </c>
      <c r="H33" s="74" t="e">
        <f>VLOOKUP(C33,#REF!,1,0)</f>
        <v>#REF!</v>
      </c>
      <c r="I33" s="74" t="e">
        <f>MATCH(C33,#REF!,0)</f>
        <v>#REF!</v>
      </c>
      <c r="J33" s="74" t="e">
        <f>INDEX(#REF!,$I33,10)</f>
        <v>#REF!</v>
      </c>
      <c r="K33" s="230" t="str">
        <f t="shared" si="0"/>
        <v>GUARITA  E COBERTURA DO PLAYGRAUD</v>
      </c>
      <c r="L33" s="231"/>
      <c r="M33" s="232"/>
      <c r="N33" s="1">
        <v>1.27</v>
      </c>
    </row>
    <row r="34" spans="1:14" ht="20.100000000000001" customHeight="1" outlineLevel="1">
      <c r="A34" s="6"/>
      <c r="B34" s="14" t="s">
        <v>94</v>
      </c>
      <c r="C34" s="14">
        <v>94965</v>
      </c>
      <c r="D34" s="16" t="s">
        <v>24</v>
      </c>
      <c r="E34" s="17" t="s">
        <v>53</v>
      </c>
      <c r="F34" s="14" t="s">
        <v>22</v>
      </c>
      <c r="G34" s="51">
        <v>2.7</v>
      </c>
      <c r="H34" s="74" t="e">
        <f>VLOOKUP(C34,#REF!,1,0)</f>
        <v>#REF!</v>
      </c>
      <c r="I34" s="74" t="e">
        <f>MATCH(C34,#REF!,0)</f>
        <v>#REF!</v>
      </c>
      <c r="J34" s="74" t="e">
        <f>INDEX(#REF!,$I34,10)</f>
        <v>#REF!</v>
      </c>
      <c r="K34" s="230" t="str">
        <f>K33</f>
        <v>GUARITA  E COBERTURA DO PLAYGRAUD</v>
      </c>
      <c r="L34" s="231"/>
      <c r="M34" s="232"/>
      <c r="N34" s="1">
        <v>1.27</v>
      </c>
    </row>
    <row r="35" spans="1:14" ht="20.100000000000001" customHeight="1">
      <c r="A35" s="6"/>
      <c r="B35" s="6"/>
      <c r="C35" s="6"/>
      <c r="D35" s="6"/>
      <c r="E35" s="32"/>
      <c r="F35" s="6"/>
      <c r="G35" s="49"/>
      <c r="H35" s="49"/>
      <c r="I35" s="49"/>
      <c r="J35" s="49"/>
      <c r="K35" s="48"/>
      <c r="L35" s="7"/>
      <c r="M35" s="7"/>
    </row>
    <row r="36" spans="1:14" ht="20.100000000000001" customHeight="1">
      <c r="A36" s="6"/>
      <c r="B36" s="39">
        <v>4</v>
      </c>
      <c r="C36" s="39"/>
      <c r="D36" s="39"/>
      <c r="E36" s="24" t="s">
        <v>44</v>
      </c>
      <c r="F36" s="24"/>
      <c r="G36" s="53"/>
      <c r="H36" s="53"/>
      <c r="I36" s="53"/>
      <c r="J36" s="53"/>
      <c r="K36" s="233"/>
      <c r="L36" s="234"/>
      <c r="M36" s="235"/>
    </row>
    <row r="37" spans="1:14" ht="20.100000000000001" customHeight="1" outlineLevel="1">
      <c r="A37" s="6"/>
      <c r="B37" s="11"/>
      <c r="C37" s="11"/>
      <c r="D37" s="11"/>
      <c r="E37" s="12" t="s">
        <v>55</v>
      </c>
      <c r="F37" s="13"/>
      <c r="G37" s="51"/>
      <c r="H37" s="51"/>
      <c r="I37" s="51"/>
      <c r="J37" s="51"/>
      <c r="K37" s="230"/>
      <c r="L37" s="231"/>
      <c r="M37" s="232"/>
    </row>
    <row r="38" spans="1:14" ht="17.25" customHeight="1" outlineLevel="1">
      <c r="A38" s="6"/>
      <c r="B38" s="14" t="s">
        <v>23</v>
      </c>
      <c r="C38" s="14">
        <v>92268</v>
      </c>
      <c r="D38" s="16" t="s">
        <v>24</v>
      </c>
      <c r="E38" s="18" t="s">
        <v>58</v>
      </c>
      <c r="F38" s="14" t="s">
        <v>25</v>
      </c>
      <c r="G38" s="51">
        <v>3</v>
      </c>
      <c r="H38" s="74" t="e">
        <f>VLOOKUP(C38,#REF!,1,0)</f>
        <v>#REF!</v>
      </c>
      <c r="I38" s="74" t="e">
        <f>MATCH(C38,#REF!,0)</f>
        <v>#REF!</v>
      </c>
      <c r="J38" s="74" t="e">
        <f>INDEX(#REF!,$I38,10)</f>
        <v>#REF!</v>
      </c>
      <c r="K38" s="230" t="str">
        <f>K34</f>
        <v>GUARITA  E COBERTURA DO PLAYGRAUD</v>
      </c>
      <c r="L38" s="231"/>
      <c r="M38" s="232"/>
      <c r="N38" s="1">
        <v>1.27</v>
      </c>
    </row>
    <row r="39" spans="1:14" ht="25.5" outlineLevel="1">
      <c r="A39" s="6"/>
      <c r="B39" s="14" t="s">
        <v>26</v>
      </c>
      <c r="C39" s="14">
        <v>92791</v>
      </c>
      <c r="D39" s="16" t="s">
        <v>24</v>
      </c>
      <c r="E39" s="17" t="s">
        <v>62</v>
      </c>
      <c r="F39" s="14" t="s">
        <v>33</v>
      </c>
      <c r="G39" s="51">
        <v>15</v>
      </c>
      <c r="H39" s="74" t="e">
        <f>VLOOKUP(C39,#REF!,1,0)</f>
        <v>#REF!</v>
      </c>
      <c r="I39" s="74" t="e">
        <f>MATCH(C39,#REF!,0)</f>
        <v>#REF!</v>
      </c>
      <c r="J39" s="74" t="e">
        <f>INDEX(#REF!,$I39,10)</f>
        <v>#REF!</v>
      </c>
      <c r="K39" s="230" t="str">
        <f>K38</f>
        <v>GUARITA  E COBERTURA DO PLAYGRAUD</v>
      </c>
      <c r="L39" s="231"/>
      <c r="M39" s="232"/>
      <c r="N39" s="1">
        <v>1.27</v>
      </c>
    </row>
    <row r="40" spans="1:14" ht="25.5" outlineLevel="1">
      <c r="A40" s="6"/>
      <c r="B40" s="14" t="s">
        <v>27</v>
      </c>
      <c r="C40" s="14">
        <v>92792</v>
      </c>
      <c r="D40" s="16" t="s">
        <v>24</v>
      </c>
      <c r="E40" s="17" t="s">
        <v>63</v>
      </c>
      <c r="F40" s="14" t="s">
        <v>33</v>
      </c>
      <c r="G40" s="51">
        <v>6</v>
      </c>
      <c r="H40" s="74" t="e">
        <f>VLOOKUP(C40,#REF!,1,0)</f>
        <v>#REF!</v>
      </c>
      <c r="I40" s="74" t="e">
        <f>MATCH(C40,#REF!,0)</f>
        <v>#REF!</v>
      </c>
      <c r="J40" s="74" t="e">
        <f>INDEX(#REF!,$I40,10)</f>
        <v>#REF!</v>
      </c>
      <c r="K40" s="230" t="str">
        <f>K39</f>
        <v>GUARITA  E COBERTURA DO PLAYGRAUD</v>
      </c>
      <c r="L40" s="231"/>
      <c r="M40" s="232"/>
      <c r="N40" s="1">
        <v>1.27</v>
      </c>
    </row>
    <row r="41" spans="1:14" ht="20.100000000000001" customHeight="1" outlineLevel="1">
      <c r="A41" s="6"/>
      <c r="B41" s="14" t="s">
        <v>64</v>
      </c>
      <c r="C41" s="14">
        <v>94965</v>
      </c>
      <c r="D41" s="16" t="s">
        <v>24</v>
      </c>
      <c r="E41" s="17" t="s">
        <v>54</v>
      </c>
      <c r="F41" s="14" t="s">
        <v>22</v>
      </c>
      <c r="G41" s="54">
        <f>2*0.3*0.2*4</f>
        <v>0.48</v>
      </c>
      <c r="H41" s="74" t="e">
        <f>VLOOKUP(C41,#REF!,1,0)</f>
        <v>#REF!</v>
      </c>
      <c r="I41" s="74" t="e">
        <f>MATCH(C41,#REF!,0)</f>
        <v>#REF!</v>
      </c>
      <c r="J41" s="74" t="e">
        <f>INDEX(#REF!,$I41,10)</f>
        <v>#REF!</v>
      </c>
      <c r="K41" s="230" t="str">
        <f>K40</f>
        <v>GUARITA  E COBERTURA DO PLAYGRAUD</v>
      </c>
      <c r="L41" s="231"/>
      <c r="M41" s="232"/>
      <c r="N41" s="1">
        <v>1.27</v>
      </c>
    </row>
    <row r="42" spans="1:14" ht="20.100000000000001" customHeight="1" outlineLevel="1">
      <c r="A42" s="6"/>
      <c r="B42" s="14"/>
      <c r="C42" s="11"/>
      <c r="D42" s="11"/>
      <c r="E42" s="12" t="s">
        <v>56</v>
      </c>
      <c r="F42" s="13"/>
      <c r="G42" s="51"/>
      <c r="H42" s="74"/>
      <c r="I42" s="74"/>
      <c r="J42" s="74"/>
      <c r="K42" s="230" t="str">
        <f t="shared" ref="K42:K53" si="1">K38</f>
        <v>GUARITA  E COBERTURA DO PLAYGRAUD</v>
      </c>
      <c r="L42" s="231"/>
      <c r="M42" s="232"/>
      <c r="N42" s="1">
        <v>1.27</v>
      </c>
    </row>
    <row r="43" spans="1:14" ht="25.5" outlineLevel="1">
      <c r="A43" s="6"/>
      <c r="B43" s="14" t="s">
        <v>88</v>
      </c>
      <c r="C43" s="14">
        <v>92268</v>
      </c>
      <c r="D43" s="16" t="s">
        <v>24</v>
      </c>
      <c r="E43" s="17" t="s">
        <v>110</v>
      </c>
      <c r="F43" s="14" t="s">
        <v>25</v>
      </c>
      <c r="G43" s="51">
        <f>8*0.2*0.3</f>
        <v>0.48</v>
      </c>
      <c r="H43" s="74" t="e">
        <f>VLOOKUP(C43,#REF!,1,0)</f>
        <v>#REF!</v>
      </c>
      <c r="I43" s="74" t="e">
        <f>MATCH(C43,#REF!,0)</f>
        <v>#REF!</v>
      </c>
      <c r="J43" s="74" t="e">
        <f>INDEX(#REF!,$I43,10)</f>
        <v>#REF!</v>
      </c>
      <c r="K43" s="230" t="str">
        <f t="shared" si="1"/>
        <v>GUARITA  E COBERTURA DO PLAYGRAUD</v>
      </c>
      <c r="L43" s="231"/>
      <c r="M43" s="232"/>
      <c r="N43" s="1">
        <v>1.27</v>
      </c>
    </row>
    <row r="44" spans="1:14" ht="25.5" outlineLevel="1">
      <c r="A44" s="6"/>
      <c r="B44" s="14" t="s">
        <v>95</v>
      </c>
      <c r="C44" s="14">
        <v>92791</v>
      </c>
      <c r="D44" s="16" t="s">
        <v>24</v>
      </c>
      <c r="E44" s="17" t="s">
        <v>62</v>
      </c>
      <c r="F44" s="14" t="s">
        <v>33</v>
      </c>
      <c r="G44" s="51">
        <v>12</v>
      </c>
      <c r="H44" s="74" t="e">
        <f>VLOOKUP(C44,#REF!,1,0)</f>
        <v>#REF!</v>
      </c>
      <c r="I44" s="74" t="e">
        <f>MATCH(C44,#REF!,0)</f>
        <v>#REF!</v>
      </c>
      <c r="J44" s="74" t="e">
        <f>INDEX(#REF!,$I44,10)</f>
        <v>#REF!</v>
      </c>
      <c r="K44" s="230" t="str">
        <f t="shared" si="1"/>
        <v>GUARITA  E COBERTURA DO PLAYGRAUD</v>
      </c>
      <c r="L44" s="231"/>
      <c r="M44" s="232"/>
      <c r="N44" s="1">
        <v>1.27</v>
      </c>
    </row>
    <row r="45" spans="1:14" ht="25.5" outlineLevel="1">
      <c r="A45" s="6"/>
      <c r="B45" s="14" t="s">
        <v>96</v>
      </c>
      <c r="C45" s="14">
        <v>92792</v>
      </c>
      <c r="D45" s="16" t="s">
        <v>24</v>
      </c>
      <c r="E45" s="17" t="s">
        <v>63</v>
      </c>
      <c r="F45" s="14" t="s">
        <v>33</v>
      </c>
      <c r="G45" s="51">
        <v>4</v>
      </c>
      <c r="H45" s="74" t="e">
        <f>VLOOKUP(C45,#REF!,1,0)</f>
        <v>#REF!</v>
      </c>
      <c r="I45" s="74" t="e">
        <f>MATCH(C45,#REF!,0)</f>
        <v>#REF!</v>
      </c>
      <c r="J45" s="74" t="e">
        <f>INDEX(#REF!,$I45,10)</f>
        <v>#REF!</v>
      </c>
      <c r="K45" s="230" t="str">
        <f t="shared" si="1"/>
        <v>GUARITA  E COBERTURA DO PLAYGRAUD</v>
      </c>
      <c r="L45" s="231"/>
      <c r="M45" s="232"/>
      <c r="N45" s="1">
        <v>1.27</v>
      </c>
    </row>
    <row r="46" spans="1:14" ht="20.100000000000001" customHeight="1" outlineLevel="1">
      <c r="A46" s="6"/>
      <c r="B46" s="14" t="s">
        <v>97</v>
      </c>
      <c r="C46" s="14">
        <v>94965</v>
      </c>
      <c r="D46" s="16" t="s">
        <v>24</v>
      </c>
      <c r="E46" s="17" t="s">
        <v>54</v>
      </c>
      <c r="F46" s="14" t="s">
        <v>22</v>
      </c>
      <c r="G46" s="54">
        <f>4*0.2*0.3</f>
        <v>0.24</v>
      </c>
      <c r="H46" s="74" t="e">
        <f>VLOOKUP(C46,#REF!,1,0)</f>
        <v>#REF!</v>
      </c>
      <c r="I46" s="74" t="e">
        <f>MATCH(C46,#REF!,0)</f>
        <v>#REF!</v>
      </c>
      <c r="J46" s="74" t="e">
        <f>INDEX(#REF!,$I46,10)</f>
        <v>#REF!</v>
      </c>
      <c r="K46" s="230" t="str">
        <f t="shared" si="1"/>
        <v>GUARITA  E COBERTURA DO PLAYGRAUD</v>
      </c>
      <c r="L46" s="231"/>
      <c r="M46" s="232"/>
      <c r="N46" s="1">
        <v>1.27</v>
      </c>
    </row>
    <row r="47" spans="1:14" s="21" customFormat="1" ht="20.100000000000001" customHeight="1" outlineLevel="1">
      <c r="A47" s="6"/>
      <c r="B47" s="14"/>
      <c r="C47" s="11"/>
      <c r="D47" s="11"/>
      <c r="E47" s="12" t="s">
        <v>57</v>
      </c>
      <c r="F47" s="13"/>
      <c r="G47" s="54"/>
      <c r="H47" s="74"/>
      <c r="I47" s="74"/>
      <c r="J47" s="74"/>
      <c r="K47" s="230"/>
      <c r="L47" s="231"/>
      <c r="M47" s="232"/>
      <c r="N47" s="1"/>
    </row>
    <row r="48" spans="1:14" s="21" customFormat="1" ht="25.5" outlineLevel="1">
      <c r="A48" s="6"/>
      <c r="B48" s="14" t="s">
        <v>98</v>
      </c>
      <c r="C48" s="14">
        <v>92268</v>
      </c>
      <c r="D48" s="14" t="s">
        <v>24</v>
      </c>
      <c r="E48" s="17" t="s">
        <v>109</v>
      </c>
      <c r="F48" s="14" t="s">
        <v>25</v>
      </c>
      <c r="G48" s="54">
        <v>2</v>
      </c>
      <c r="H48" s="74" t="e">
        <f>VLOOKUP(C48,#REF!,1,0)</f>
        <v>#REF!</v>
      </c>
      <c r="I48" s="74" t="e">
        <f>MATCH(C48,#REF!,0)</f>
        <v>#REF!</v>
      </c>
      <c r="J48" s="74" t="e">
        <f>INDEX(#REF!,$I48,10)</f>
        <v>#REF!</v>
      </c>
      <c r="K48" s="230" t="str">
        <f t="shared" si="1"/>
        <v>GUARITA  E COBERTURA DO PLAYGRAUD</v>
      </c>
      <c r="L48" s="231"/>
      <c r="M48" s="232"/>
      <c r="N48" s="1">
        <v>1.27</v>
      </c>
    </row>
    <row r="49" spans="1:14" s="21" customFormat="1" ht="25.5" outlineLevel="1">
      <c r="A49" s="6"/>
      <c r="B49" s="14" t="s">
        <v>99</v>
      </c>
      <c r="C49" s="14">
        <v>92791</v>
      </c>
      <c r="D49" s="14" t="s">
        <v>24</v>
      </c>
      <c r="E49" s="17" t="s">
        <v>62</v>
      </c>
      <c r="F49" s="14" t="s">
        <v>33</v>
      </c>
      <c r="G49" s="54">
        <v>6</v>
      </c>
      <c r="H49" s="74" t="e">
        <f>VLOOKUP(C49,#REF!,1,0)</f>
        <v>#REF!</v>
      </c>
      <c r="I49" s="74" t="e">
        <f>MATCH(C49,#REF!,0)</f>
        <v>#REF!</v>
      </c>
      <c r="J49" s="74" t="e">
        <f>INDEX(#REF!,$I49,10)</f>
        <v>#REF!</v>
      </c>
      <c r="K49" s="230" t="str">
        <f t="shared" si="1"/>
        <v>GUARITA  E COBERTURA DO PLAYGRAUD</v>
      </c>
      <c r="L49" s="231"/>
      <c r="M49" s="232"/>
      <c r="N49" s="1">
        <v>1.27</v>
      </c>
    </row>
    <row r="50" spans="1:14" s="21" customFormat="1" ht="25.5" outlineLevel="1">
      <c r="A50" s="6"/>
      <c r="B50" s="14" t="s">
        <v>100</v>
      </c>
      <c r="C50" s="14">
        <v>92792</v>
      </c>
      <c r="D50" s="14" t="s">
        <v>24</v>
      </c>
      <c r="E50" s="17" t="s">
        <v>63</v>
      </c>
      <c r="F50" s="14" t="s">
        <v>33</v>
      </c>
      <c r="G50" s="54">
        <v>3</v>
      </c>
      <c r="H50" s="74" t="e">
        <f>VLOOKUP(C50,#REF!,1,0)</f>
        <v>#REF!</v>
      </c>
      <c r="I50" s="74" t="e">
        <f>MATCH(C50,#REF!,0)</f>
        <v>#REF!</v>
      </c>
      <c r="J50" s="74" t="e">
        <f>INDEX(#REF!,$I50,10)</f>
        <v>#REF!</v>
      </c>
      <c r="K50" s="230" t="str">
        <f t="shared" si="1"/>
        <v>GUARITA  E COBERTURA DO PLAYGRAUD</v>
      </c>
      <c r="L50" s="231"/>
      <c r="M50" s="232"/>
      <c r="N50" s="1">
        <v>1.27</v>
      </c>
    </row>
    <row r="51" spans="1:14" s="21" customFormat="1" ht="20.100000000000001" customHeight="1" outlineLevel="1">
      <c r="A51" s="6"/>
      <c r="B51" s="14" t="s">
        <v>101</v>
      </c>
      <c r="C51" s="14">
        <v>94965</v>
      </c>
      <c r="D51" s="14" t="s">
        <v>24</v>
      </c>
      <c r="E51" s="17" t="s">
        <v>54</v>
      </c>
      <c r="F51" s="14" t="s">
        <v>22</v>
      </c>
      <c r="G51" s="54">
        <f>4*0.1</f>
        <v>0.4</v>
      </c>
      <c r="H51" s="74" t="e">
        <f>VLOOKUP(C51,#REF!,1,0)</f>
        <v>#REF!</v>
      </c>
      <c r="I51" s="74" t="e">
        <f>MATCH(C51,#REF!,0)</f>
        <v>#REF!</v>
      </c>
      <c r="J51" s="74" t="e">
        <f>INDEX(#REF!,$I51,10)</f>
        <v>#REF!</v>
      </c>
      <c r="K51" s="230" t="str">
        <f>K50</f>
        <v>GUARITA  E COBERTURA DO PLAYGRAUD</v>
      </c>
      <c r="L51" s="231"/>
      <c r="M51" s="232"/>
      <c r="N51" s="1">
        <v>1.27</v>
      </c>
    </row>
    <row r="52" spans="1:14" ht="20.100000000000001" customHeight="1" outlineLevel="1">
      <c r="A52" s="6"/>
      <c r="B52" s="11"/>
      <c r="C52" s="11"/>
      <c r="D52" s="11"/>
      <c r="E52" s="12" t="s">
        <v>45</v>
      </c>
      <c r="F52" s="13"/>
      <c r="G52" s="51"/>
      <c r="H52" s="74"/>
      <c r="I52" s="74"/>
      <c r="J52" s="74"/>
      <c r="K52" s="230"/>
      <c r="L52" s="231"/>
      <c r="M52" s="232"/>
    </row>
    <row r="53" spans="1:14" ht="20.100000000000001" customHeight="1" outlineLevel="1">
      <c r="A53" s="6"/>
      <c r="B53" s="14" t="s">
        <v>102</v>
      </c>
      <c r="C53" s="14">
        <v>93182</v>
      </c>
      <c r="D53" s="14" t="s">
        <v>24</v>
      </c>
      <c r="E53" s="17" t="s">
        <v>46</v>
      </c>
      <c r="F53" s="14" t="s">
        <v>36</v>
      </c>
      <c r="G53" s="54">
        <v>1</v>
      </c>
      <c r="H53" s="74" t="e">
        <f>VLOOKUP(C53,#REF!,1,0)</f>
        <v>#REF!</v>
      </c>
      <c r="I53" s="74" t="e">
        <f>MATCH(C53,#REF!,0)</f>
        <v>#REF!</v>
      </c>
      <c r="J53" s="74" t="e">
        <f>INDEX(#REF!,$I53,10)</f>
        <v>#REF!</v>
      </c>
      <c r="K53" s="230" t="str">
        <f t="shared" si="1"/>
        <v>GUARITA  E COBERTURA DO PLAYGRAUD</v>
      </c>
      <c r="L53" s="231"/>
      <c r="M53" s="232"/>
      <c r="N53" s="1">
        <v>1.27</v>
      </c>
    </row>
    <row r="54" spans="1:14" ht="20.100000000000001" customHeight="1">
      <c r="A54" s="6"/>
      <c r="B54" s="6"/>
      <c r="C54" s="6"/>
      <c r="D54" s="6"/>
      <c r="E54" s="32"/>
      <c r="F54" s="6"/>
      <c r="G54" s="49"/>
      <c r="H54" s="49"/>
      <c r="I54" s="49"/>
      <c r="J54" s="49"/>
      <c r="K54" s="48"/>
      <c r="L54" s="7"/>
      <c r="M54" s="7"/>
    </row>
    <row r="55" spans="1:14" ht="20.100000000000001" customHeight="1">
      <c r="A55" s="6"/>
      <c r="B55" s="39">
        <v>5</v>
      </c>
      <c r="C55" s="39"/>
      <c r="D55" s="39"/>
      <c r="E55" s="24" t="s">
        <v>81</v>
      </c>
      <c r="F55" s="24"/>
      <c r="G55" s="53"/>
      <c r="H55" s="53"/>
      <c r="I55" s="53"/>
      <c r="J55" s="53"/>
      <c r="K55" s="233"/>
      <c r="L55" s="234"/>
      <c r="M55" s="235"/>
    </row>
    <row r="56" spans="1:14" ht="20.100000000000001" customHeight="1" outlineLevel="1">
      <c r="A56" s="6"/>
      <c r="B56" s="35"/>
      <c r="C56" s="35"/>
      <c r="D56" s="35"/>
      <c r="E56" s="22" t="s">
        <v>47</v>
      </c>
      <c r="F56" s="16"/>
      <c r="G56" s="52"/>
      <c r="H56" s="74"/>
      <c r="I56" s="74"/>
      <c r="J56" s="74"/>
      <c r="K56" s="216"/>
      <c r="L56" s="217"/>
      <c r="M56" s="218"/>
    </row>
    <row r="57" spans="1:14" ht="39.950000000000003" customHeight="1" outlineLevel="1">
      <c r="A57" s="6"/>
      <c r="B57" s="16" t="s">
        <v>32</v>
      </c>
      <c r="C57" s="16">
        <v>103323</v>
      </c>
      <c r="D57" s="16" t="s">
        <v>24</v>
      </c>
      <c r="E57" s="17" t="s">
        <v>65</v>
      </c>
      <c r="F57" s="16" t="s">
        <v>25</v>
      </c>
      <c r="G57" s="52">
        <f>4*3</f>
        <v>12</v>
      </c>
      <c r="H57" s="74" t="e">
        <f>VLOOKUP(C57,#REF!,1,0)</f>
        <v>#REF!</v>
      </c>
      <c r="I57" s="74" t="e">
        <f>MATCH(C57,#REF!,0)</f>
        <v>#REF!</v>
      </c>
      <c r="J57" s="74" t="e">
        <f>INDEX(#REF!,$I57,10)</f>
        <v>#REF!</v>
      </c>
      <c r="K57" s="216" t="s">
        <v>317</v>
      </c>
      <c r="L57" s="217"/>
      <c r="M57" s="218"/>
      <c r="N57" s="1">
        <v>1.27</v>
      </c>
    </row>
    <row r="58" spans="1:14" ht="20.100000000000001" customHeight="1">
      <c r="A58" s="6"/>
      <c r="B58" s="6"/>
      <c r="C58" s="6"/>
      <c r="D58" s="6"/>
      <c r="E58" s="32"/>
      <c r="F58" s="6"/>
      <c r="G58" s="49"/>
      <c r="H58" s="49"/>
      <c r="I58" s="49"/>
      <c r="J58" s="49"/>
      <c r="K58" s="48"/>
      <c r="L58" s="7"/>
      <c r="M58" s="7"/>
    </row>
    <row r="59" spans="1:14" ht="20.100000000000001" customHeight="1">
      <c r="A59" s="6"/>
      <c r="B59" s="39">
        <v>6</v>
      </c>
      <c r="C59" s="23"/>
      <c r="D59" s="23"/>
      <c r="E59" s="24" t="s">
        <v>48</v>
      </c>
      <c r="F59" s="24"/>
      <c r="G59" s="53"/>
      <c r="H59" s="53"/>
      <c r="I59" s="53"/>
      <c r="J59" s="53"/>
      <c r="K59" s="233"/>
      <c r="L59" s="234"/>
      <c r="M59" s="235"/>
    </row>
    <row r="60" spans="1:14" ht="20.100000000000001" customHeight="1" outlineLevel="1">
      <c r="A60" s="6"/>
      <c r="B60" s="11"/>
      <c r="C60" s="11"/>
      <c r="D60" s="11"/>
      <c r="E60" s="19" t="s">
        <v>59</v>
      </c>
      <c r="F60" s="19"/>
      <c r="G60" s="50"/>
      <c r="H60" s="50"/>
      <c r="I60" s="50"/>
      <c r="J60" s="50"/>
      <c r="K60" s="227"/>
      <c r="L60" s="228"/>
      <c r="M60" s="229"/>
    </row>
    <row r="61" spans="1:14" ht="20.100000000000001" customHeight="1" outlineLevel="1">
      <c r="A61" s="6"/>
      <c r="B61" s="16" t="s">
        <v>35</v>
      </c>
      <c r="C61" s="16">
        <v>90843</v>
      </c>
      <c r="D61" s="16" t="s">
        <v>24</v>
      </c>
      <c r="E61" s="17" t="s">
        <v>71</v>
      </c>
      <c r="F61" s="16" t="s">
        <v>49</v>
      </c>
      <c r="G61" s="52">
        <v>4</v>
      </c>
      <c r="H61" s="74" t="e">
        <f>VLOOKUP(C61,#REF!,1,0)</f>
        <v>#REF!</v>
      </c>
      <c r="I61" s="74" t="e">
        <f>MATCH(C61,#REF!,0)</f>
        <v>#REF!</v>
      </c>
      <c r="J61" s="74" t="e">
        <f>INDEX(#REF!,$I61,10)</f>
        <v>#REF!</v>
      </c>
      <c r="K61" s="227" t="s">
        <v>318</v>
      </c>
      <c r="L61" s="228"/>
      <c r="M61" s="229"/>
      <c r="N61" s="1">
        <v>1.27</v>
      </c>
    </row>
    <row r="62" spans="1:14" s="34" customFormat="1" ht="30" customHeight="1" outlineLevel="1">
      <c r="A62" s="6"/>
      <c r="B62" s="16" t="s">
        <v>50</v>
      </c>
      <c r="C62" s="16">
        <v>1</v>
      </c>
      <c r="D62" s="16" t="s">
        <v>136</v>
      </c>
      <c r="E62" s="17" t="s">
        <v>74</v>
      </c>
      <c r="F62" s="16" t="s">
        <v>49</v>
      </c>
      <c r="G62" s="52">
        <v>4</v>
      </c>
      <c r="H62" s="74" t="e">
        <f>VLOOKUP(C62,#REF!,1,0)</f>
        <v>#REF!</v>
      </c>
      <c r="I62" s="74" t="e">
        <f>MATCH(C62,#REF!,0)</f>
        <v>#REF!</v>
      </c>
      <c r="J62" s="74" t="e">
        <f>INDEX(#REF!,$I62,10)</f>
        <v>#REF!</v>
      </c>
      <c r="K62" s="227" t="s">
        <v>318</v>
      </c>
      <c r="L62" s="228"/>
      <c r="M62" s="229"/>
      <c r="N62" s="1">
        <v>1.27</v>
      </c>
    </row>
    <row r="63" spans="1:14" ht="30" customHeight="1" outlineLevel="1">
      <c r="A63" s="6"/>
      <c r="B63" s="16" t="s">
        <v>66</v>
      </c>
      <c r="C63" s="16">
        <v>2</v>
      </c>
      <c r="D63" s="16" t="s">
        <v>136</v>
      </c>
      <c r="E63" s="17" t="s">
        <v>68</v>
      </c>
      <c r="F63" s="16" t="s">
        <v>49</v>
      </c>
      <c r="G63" s="52">
        <v>3</v>
      </c>
      <c r="H63" s="74" t="e">
        <f>VLOOKUP(C63,#REF!,1,0)</f>
        <v>#REF!</v>
      </c>
      <c r="I63" s="74" t="e">
        <f>MATCH(C63,#REF!,0)</f>
        <v>#REF!</v>
      </c>
      <c r="J63" s="74" t="e">
        <f>INDEX(#REF!,$I63,10)</f>
        <v>#REF!</v>
      </c>
      <c r="K63" s="227" t="s">
        <v>318</v>
      </c>
      <c r="L63" s="228"/>
      <c r="M63" s="229"/>
      <c r="N63" s="1">
        <v>1.27</v>
      </c>
    </row>
    <row r="64" spans="1:14" ht="30" customHeight="1" outlineLevel="1">
      <c r="A64" s="6"/>
      <c r="B64" s="16" t="s">
        <v>67</v>
      </c>
      <c r="C64" s="16">
        <v>90841</v>
      </c>
      <c r="D64" s="16" t="s">
        <v>24</v>
      </c>
      <c r="E64" s="17" t="s">
        <v>72</v>
      </c>
      <c r="F64" s="16" t="s">
        <v>49</v>
      </c>
      <c r="G64" s="52">
        <v>2</v>
      </c>
      <c r="H64" s="74" t="e">
        <f>VLOOKUP(C64,#REF!,1,0)</f>
        <v>#REF!</v>
      </c>
      <c r="I64" s="74" t="e">
        <f>MATCH(C64,#REF!,0)</f>
        <v>#REF!</v>
      </c>
      <c r="J64" s="74" t="e">
        <f>INDEX(#REF!,$I64,10)</f>
        <v>#REF!</v>
      </c>
      <c r="K64" s="227" t="s">
        <v>319</v>
      </c>
      <c r="L64" s="228"/>
      <c r="M64" s="229"/>
      <c r="N64" s="1">
        <v>1.27</v>
      </c>
    </row>
    <row r="65" spans="1:14" ht="30" customHeight="1" outlineLevel="1">
      <c r="A65" s="6"/>
      <c r="B65" s="16" t="s">
        <v>6</v>
      </c>
      <c r="C65" s="16">
        <v>91335</v>
      </c>
      <c r="D65" s="16" t="s">
        <v>24</v>
      </c>
      <c r="E65" s="17" t="s">
        <v>73</v>
      </c>
      <c r="F65" s="16" t="s">
        <v>49</v>
      </c>
      <c r="G65" s="52">
        <v>3</v>
      </c>
      <c r="H65" s="74" t="e">
        <f>VLOOKUP(C65,#REF!,1,0)</f>
        <v>#REF!</v>
      </c>
      <c r="I65" s="74" t="e">
        <f>MATCH(C65,#REF!,0)</f>
        <v>#REF!</v>
      </c>
      <c r="J65" s="74" t="e">
        <f>INDEX(#REF!,$I65,10)</f>
        <v>#REF!</v>
      </c>
      <c r="K65" s="227" t="s">
        <v>318</v>
      </c>
      <c r="L65" s="228"/>
      <c r="M65" s="229"/>
      <c r="N65" s="1">
        <v>1.27</v>
      </c>
    </row>
    <row r="66" spans="1:14" ht="30" customHeight="1" outlineLevel="1">
      <c r="A66" s="6"/>
      <c r="B66" s="16" t="s">
        <v>69</v>
      </c>
      <c r="C66" s="16">
        <v>3</v>
      </c>
      <c r="D66" s="16" t="s">
        <v>136</v>
      </c>
      <c r="E66" s="17" t="s">
        <v>76</v>
      </c>
      <c r="F66" s="16" t="s">
        <v>49</v>
      </c>
      <c r="G66" s="52">
        <v>6</v>
      </c>
      <c r="H66" s="74" t="e">
        <f>VLOOKUP(C66,#REF!,1,0)</f>
        <v>#REF!</v>
      </c>
      <c r="I66" s="74" t="e">
        <f>MATCH(C66,#REF!,0)</f>
        <v>#REF!</v>
      </c>
      <c r="J66" s="74" t="e">
        <f>INDEX(#REF!,$I66,10)</f>
        <v>#REF!</v>
      </c>
      <c r="K66" s="227" t="s">
        <v>320</v>
      </c>
      <c r="L66" s="228"/>
      <c r="M66" s="229"/>
      <c r="N66" s="1">
        <v>1.27</v>
      </c>
    </row>
    <row r="67" spans="1:14" ht="30" customHeight="1" outlineLevel="1">
      <c r="A67" s="6"/>
      <c r="B67" s="16" t="s">
        <v>89</v>
      </c>
      <c r="C67" s="16">
        <v>4</v>
      </c>
      <c r="D67" s="16" t="s">
        <v>136</v>
      </c>
      <c r="E67" s="17" t="s">
        <v>77</v>
      </c>
      <c r="F67" s="16" t="s">
        <v>49</v>
      </c>
      <c r="G67" s="52">
        <v>6</v>
      </c>
      <c r="H67" s="74" t="e">
        <f>VLOOKUP(C67,#REF!,1,0)</f>
        <v>#REF!</v>
      </c>
      <c r="I67" s="74" t="e">
        <f>MATCH(C67,#REF!,0)</f>
        <v>#REF!</v>
      </c>
      <c r="J67" s="74" t="e">
        <f>INDEX(#REF!,$I67,10)</f>
        <v>#REF!</v>
      </c>
      <c r="K67" s="227" t="s">
        <v>320</v>
      </c>
      <c r="L67" s="228"/>
      <c r="M67" s="229"/>
      <c r="N67" s="1">
        <v>1.27</v>
      </c>
    </row>
    <row r="68" spans="1:14" ht="30" customHeight="1" outlineLevel="1">
      <c r="A68" s="6"/>
      <c r="B68" s="16" t="s">
        <v>107</v>
      </c>
      <c r="C68" s="16">
        <v>5</v>
      </c>
      <c r="D68" s="16" t="s">
        <v>136</v>
      </c>
      <c r="E68" s="17" t="s">
        <v>78</v>
      </c>
      <c r="F68" s="16" t="s">
        <v>49</v>
      </c>
      <c r="G68" s="52">
        <v>2</v>
      </c>
      <c r="H68" s="74" t="e">
        <f>VLOOKUP(C68,#REF!,1,0)</f>
        <v>#REF!</v>
      </c>
      <c r="I68" s="74" t="e">
        <f>MATCH(C68,#REF!,0)</f>
        <v>#REF!</v>
      </c>
      <c r="J68" s="74" t="e">
        <f>INDEX(#REF!,$I68,10)</f>
        <v>#REF!</v>
      </c>
      <c r="K68" s="227" t="s">
        <v>318</v>
      </c>
      <c r="L68" s="228"/>
      <c r="M68" s="229"/>
      <c r="N68" s="1">
        <v>1.27</v>
      </c>
    </row>
    <row r="69" spans="1:14" ht="20.100000000000001" customHeight="1">
      <c r="A69" s="6"/>
      <c r="B69" s="6"/>
      <c r="C69" s="6"/>
      <c r="D69" s="6"/>
      <c r="E69" s="32"/>
      <c r="F69" s="6"/>
      <c r="G69" s="49"/>
      <c r="H69" s="49"/>
      <c r="I69" s="49"/>
      <c r="J69" s="49"/>
      <c r="K69" s="48"/>
      <c r="L69" s="7"/>
      <c r="M69" s="7"/>
    </row>
    <row r="70" spans="1:14" ht="20.100000000000001" customHeight="1">
      <c r="A70" s="6"/>
      <c r="B70" s="39">
        <v>7</v>
      </c>
      <c r="C70" s="23"/>
      <c r="D70" s="23"/>
      <c r="E70" s="24" t="s">
        <v>82</v>
      </c>
      <c r="F70" s="24"/>
      <c r="G70" s="53"/>
      <c r="H70" s="53"/>
      <c r="I70" s="53"/>
      <c r="J70" s="53"/>
      <c r="K70" s="219"/>
      <c r="L70" s="220"/>
      <c r="M70" s="221"/>
    </row>
    <row r="71" spans="1:14" ht="30" customHeight="1" outlineLevel="1">
      <c r="A71" s="6"/>
      <c r="B71" s="16" t="s">
        <v>157</v>
      </c>
      <c r="C71" s="82" t="s">
        <v>142</v>
      </c>
      <c r="D71" s="85" t="s">
        <v>119</v>
      </c>
      <c r="E71" s="79" t="s">
        <v>137</v>
      </c>
      <c r="F71" s="16" t="s">
        <v>36</v>
      </c>
      <c r="G71" s="52">
        <v>80</v>
      </c>
      <c r="H71" s="74"/>
      <c r="I71" s="74"/>
      <c r="J71" s="74"/>
      <c r="K71" s="224" t="s">
        <v>321</v>
      </c>
      <c r="L71" s="225"/>
      <c r="M71" s="226"/>
      <c r="N71" s="1">
        <v>1.27</v>
      </c>
    </row>
    <row r="72" spans="1:14" ht="20.100000000000001" customHeight="1" outlineLevel="1">
      <c r="A72" s="6"/>
      <c r="B72" s="16" t="s">
        <v>158</v>
      </c>
      <c r="C72" s="83" t="s">
        <v>143</v>
      </c>
      <c r="D72" s="85" t="s">
        <v>119</v>
      </c>
      <c r="E72" s="80" t="s">
        <v>138</v>
      </c>
      <c r="F72" s="16" t="s">
        <v>36</v>
      </c>
      <c r="G72" s="52">
        <v>60</v>
      </c>
      <c r="H72" s="74"/>
      <c r="I72" s="74"/>
      <c r="J72" s="74"/>
      <c r="K72" s="224" t="s">
        <v>321</v>
      </c>
      <c r="L72" s="225"/>
      <c r="M72" s="226"/>
      <c r="N72" s="1">
        <v>1.27</v>
      </c>
    </row>
    <row r="73" spans="1:14" ht="20.100000000000001" customHeight="1" outlineLevel="1">
      <c r="A73" s="6"/>
      <c r="B73" s="16" t="s">
        <v>159</v>
      </c>
      <c r="C73" s="83" t="s">
        <v>144</v>
      </c>
      <c r="D73" s="85" t="s">
        <v>119</v>
      </c>
      <c r="E73" s="81" t="s">
        <v>139</v>
      </c>
      <c r="F73" s="16" t="s">
        <v>36</v>
      </c>
      <c r="G73" s="52">
        <v>35</v>
      </c>
      <c r="H73" s="74"/>
      <c r="I73" s="74"/>
      <c r="J73" s="74"/>
      <c r="K73" s="224" t="s">
        <v>321</v>
      </c>
      <c r="L73" s="225"/>
      <c r="M73" s="226"/>
      <c r="N73" s="1">
        <v>1.27</v>
      </c>
    </row>
    <row r="74" spans="1:14" ht="20.100000000000001" customHeight="1" outlineLevel="1">
      <c r="A74" s="6"/>
      <c r="B74" s="16" t="s">
        <v>160</v>
      </c>
      <c r="C74" s="83" t="s">
        <v>145</v>
      </c>
      <c r="D74" s="85" t="s">
        <v>119</v>
      </c>
      <c r="E74" s="81" t="s">
        <v>140</v>
      </c>
      <c r="F74" s="16" t="s">
        <v>36</v>
      </c>
      <c r="G74" s="52">
        <v>350</v>
      </c>
      <c r="H74" s="74"/>
      <c r="I74" s="74"/>
      <c r="J74" s="74"/>
      <c r="K74" s="224" t="s">
        <v>321</v>
      </c>
      <c r="L74" s="225"/>
      <c r="M74" s="226"/>
      <c r="N74" s="1">
        <v>1.27</v>
      </c>
    </row>
    <row r="75" spans="1:14" s="21" customFormat="1" ht="38.25" customHeight="1" outlineLevel="1">
      <c r="A75" s="6"/>
      <c r="B75" s="16" t="s">
        <v>161</v>
      </c>
      <c r="C75" s="84">
        <v>94228</v>
      </c>
      <c r="D75" s="85" t="s">
        <v>24</v>
      </c>
      <c r="E75" s="81" t="s">
        <v>147</v>
      </c>
      <c r="F75" s="16" t="s">
        <v>36</v>
      </c>
      <c r="G75" s="52">
        <v>140</v>
      </c>
      <c r="H75" s="74"/>
      <c r="I75" s="74"/>
      <c r="J75" s="74"/>
      <c r="K75" s="224" t="s">
        <v>321</v>
      </c>
      <c r="L75" s="225"/>
      <c r="M75" s="226"/>
      <c r="N75" s="1">
        <v>1.27</v>
      </c>
    </row>
    <row r="76" spans="1:14" s="21" customFormat="1" ht="38.25" customHeight="1" outlineLevel="1">
      <c r="A76" s="6"/>
      <c r="B76" s="16" t="s">
        <v>162</v>
      </c>
      <c r="C76" s="84">
        <v>94221</v>
      </c>
      <c r="D76" s="85"/>
      <c r="E76" s="81" t="s">
        <v>166</v>
      </c>
      <c r="F76" s="16" t="s">
        <v>36</v>
      </c>
      <c r="G76" s="52">
        <v>20</v>
      </c>
      <c r="H76" s="74"/>
      <c r="I76" s="74"/>
      <c r="J76" s="74"/>
      <c r="K76" s="224" t="s">
        <v>321</v>
      </c>
      <c r="L76" s="225"/>
      <c r="M76" s="226"/>
      <c r="N76" s="1">
        <v>1.27</v>
      </c>
    </row>
    <row r="77" spans="1:14" s="21" customFormat="1" ht="20.100000000000001" customHeight="1" outlineLevel="1">
      <c r="A77" s="6"/>
      <c r="B77" s="16" t="s">
        <v>162</v>
      </c>
      <c r="C77" s="84" t="s">
        <v>146</v>
      </c>
      <c r="D77" s="85" t="s">
        <v>119</v>
      </c>
      <c r="E77" s="81" t="s">
        <v>141</v>
      </c>
      <c r="F77" s="16" t="s">
        <v>25</v>
      </c>
      <c r="G77" s="52">
        <v>60</v>
      </c>
      <c r="H77" s="74"/>
      <c r="I77" s="74"/>
      <c r="J77" s="74"/>
      <c r="K77" s="224" t="s">
        <v>321</v>
      </c>
      <c r="L77" s="225"/>
      <c r="M77" s="226"/>
      <c r="N77" s="1">
        <v>1.27</v>
      </c>
    </row>
    <row r="78" spans="1:14" s="21" customFormat="1" ht="20.100000000000001" customHeight="1" outlineLevel="1">
      <c r="A78" s="6"/>
      <c r="B78" s="16" t="s">
        <v>156</v>
      </c>
      <c r="C78" s="84"/>
      <c r="D78" s="85"/>
      <c r="E78" s="90" t="s">
        <v>153</v>
      </c>
      <c r="F78" s="16"/>
      <c r="G78" s="52"/>
      <c r="H78" s="74"/>
      <c r="I78" s="74"/>
      <c r="J78" s="74"/>
      <c r="K78" s="224"/>
      <c r="L78" s="225"/>
      <c r="M78" s="226"/>
      <c r="N78" s="1"/>
    </row>
    <row r="79" spans="1:14" s="21" customFormat="1" ht="49.5" customHeight="1" outlineLevel="1">
      <c r="A79" s="6"/>
      <c r="B79" s="16" t="s">
        <v>167</v>
      </c>
      <c r="C79" s="84">
        <v>92568</v>
      </c>
      <c r="D79" s="85" t="s">
        <v>163</v>
      </c>
      <c r="E79" s="81" t="s">
        <v>154</v>
      </c>
      <c r="F79" s="89" t="s">
        <v>25</v>
      </c>
      <c r="G79" s="52">
        <f>12*11</f>
        <v>132</v>
      </c>
      <c r="H79" s="74"/>
      <c r="I79" s="74"/>
      <c r="J79" s="74"/>
      <c r="K79" s="224" t="s">
        <v>322</v>
      </c>
      <c r="L79" s="225"/>
      <c r="M79" s="226"/>
      <c r="N79" s="1">
        <v>1.27</v>
      </c>
    </row>
    <row r="80" spans="1:14" s="21" customFormat="1" ht="32.25" customHeight="1" outlineLevel="1">
      <c r="A80" s="6"/>
      <c r="B80" s="16" t="s">
        <v>168</v>
      </c>
      <c r="C80" s="84">
        <v>92586</v>
      </c>
      <c r="D80" s="85" t="s">
        <v>163</v>
      </c>
      <c r="E80" s="81" t="s">
        <v>155</v>
      </c>
      <c r="F80" s="89" t="s">
        <v>152</v>
      </c>
      <c r="G80" s="52">
        <v>6</v>
      </c>
      <c r="H80" s="74"/>
      <c r="I80" s="74"/>
      <c r="J80" s="74"/>
      <c r="K80" s="224" t="s">
        <v>322</v>
      </c>
      <c r="L80" s="225"/>
      <c r="M80" s="226"/>
      <c r="N80" s="1">
        <v>1.27</v>
      </c>
    </row>
    <row r="81" spans="1:14" s="21" customFormat="1" ht="42.75" customHeight="1" outlineLevel="1">
      <c r="A81" s="6"/>
      <c r="B81" s="16" t="s">
        <v>169</v>
      </c>
      <c r="C81" s="84">
        <v>94228</v>
      </c>
      <c r="D81" s="85" t="s">
        <v>24</v>
      </c>
      <c r="E81" s="81" t="s">
        <v>147</v>
      </c>
      <c r="F81" s="16" t="s">
        <v>36</v>
      </c>
      <c r="G81" s="52">
        <v>22</v>
      </c>
      <c r="H81" s="74"/>
      <c r="I81" s="74"/>
      <c r="J81" s="74"/>
      <c r="K81" s="224" t="s">
        <v>322</v>
      </c>
      <c r="L81" s="225"/>
      <c r="M81" s="226"/>
      <c r="N81" s="1">
        <v>1.27</v>
      </c>
    </row>
    <row r="82" spans="1:14" s="21" customFormat="1" ht="39" customHeight="1" outlineLevel="1">
      <c r="A82" s="6"/>
      <c r="B82" s="16" t="s">
        <v>170</v>
      </c>
      <c r="C82" s="84" t="s">
        <v>164</v>
      </c>
      <c r="D82" s="85" t="s">
        <v>119</v>
      </c>
      <c r="E82" s="81" t="s">
        <v>165</v>
      </c>
      <c r="F82" s="16" t="s">
        <v>36</v>
      </c>
      <c r="G82" s="52">
        <v>35</v>
      </c>
      <c r="H82" s="74"/>
      <c r="I82" s="74"/>
      <c r="J82" s="74"/>
      <c r="K82" s="224" t="s">
        <v>322</v>
      </c>
      <c r="L82" s="225"/>
      <c r="M82" s="226"/>
      <c r="N82" s="1">
        <v>1.27</v>
      </c>
    </row>
    <row r="83" spans="1:14" s="21" customFormat="1" ht="46.5" customHeight="1" outlineLevel="1">
      <c r="A83" s="6"/>
      <c r="B83" s="16" t="s">
        <v>171</v>
      </c>
      <c r="C83" s="84">
        <v>94221</v>
      </c>
      <c r="D83" s="85" t="s">
        <v>24</v>
      </c>
      <c r="E83" s="81" t="s">
        <v>166</v>
      </c>
      <c r="F83" s="16" t="s">
        <v>36</v>
      </c>
      <c r="G83" s="52">
        <v>12</v>
      </c>
      <c r="H83" s="74"/>
      <c r="I83" s="74"/>
      <c r="J83" s="74"/>
      <c r="K83" s="224" t="s">
        <v>322</v>
      </c>
      <c r="L83" s="225"/>
      <c r="M83" s="226"/>
      <c r="N83" s="1">
        <v>1.27</v>
      </c>
    </row>
    <row r="84" spans="1:14" s="21" customFormat="1" ht="20.100000000000001" customHeight="1" outlineLevel="1">
      <c r="A84" s="6"/>
      <c r="B84" s="16" t="s">
        <v>172</v>
      </c>
      <c r="C84" s="84" t="s">
        <v>146</v>
      </c>
      <c r="D84" s="85" t="s">
        <v>119</v>
      </c>
      <c r="E84" s="81" t="s">
        <v>141</v>
      </c>
      <c r="F84" s="16" t="s">
        <v>25</v>
      </c>
      <c r="G84" s="52">
        <v>132</v>
      </c>
      <c r="H84" s="74"/>
      <c r="I84" s="74"/>
      <c r="J84" s="74"/>
      <c r="K84" s="224" t="s">
        <v>322</v>
      </c>
      <c r="L84" s="225"/>
      <c r="M84" s="226"/>
      <c r="N84" s="1">
        <v>1.27</v>
      </c>
    </row>
    <row r="85" spans="1:14" s="21" customFormat="1" ht="20.100000000000001" customHeight="1" outlineLevel="1">
      <c r="A85" s="6"/>
      <c r="B85" s="16"/>
      <c r="C85" s="84"/>
      <c r="D85" s="85"/>
      <c r="E85" s="81"/>
      <c r="F85" s="16"/>
      <c r="G85" s="52"/>
      <c r="H85" s="74"/>
      <c r="I85" s="74"/>
      <c r="J85" s="74"/>
      <c r="K85" s="224"/>
      <c r="L85" s="225"/>
      <c r="M85" s="226"/>
      <c r="N85" s="1"/>
    </row>
    <row r="86" spans="1:14" ht="20.100000000000001" customHeight="1">
      <c r="A86" s="6"/>
      <c r="B86" s="6"/>
      <c r="C86" s="6"/>
      <c r="D86" s="6"/>
      <c r="E86" s="32"/>
      <c r="F86" s="6"/>
      <c r="G86" s="49"/>
      <c r="H86" s="49"/>
      <c r="I86" s="49"/>
      <c r="J86" s="49"/>
      <c r="K86" s="48"/>
      <c r="L86" s="7"/>
      <c r="M86" s="7"/>
    </row>
    <row r="87" spans="1:14" ht="20.100000000000001" customHeight="1">
      <c r="A87" s="6"/>
      <c r="B87" s="6"/>
      <c r="C87" s="6"/>
      <c r="D87" s="6"/>
      <c r="E87" s="32"/>
      <c r="F87" s="6"/>
      <c r="G87" s="49"/>
      <c r="H87" s="49"/>
      <c r="I87" s="49"/>
      <c r="J87" s="49"/>
      <c r="K87" s="48"/>
      <c r="L87" s="7"/>
      <c r="M87" s="7"/>
    </row>
    <row r="88" spans="1:14" ht="20.100000000000001" customHeight="1">
      <c r="A88" s="6"/>
      <c r="B88" s="39">
        <v>8</v>
      </c>
      <c r="C88" s="23"/>
      <c r="D88" s="23"/>
      <c r="E88" s="24" t="s">
        <v>83</v>
      </c>
      <c r="F88" s="24"/>
      <c r="G88" s="55"/>
      <c r="H88" s="55"/>
      <c r="I88" s="55"/>
      <c r="J88" s="55"/>
      <c r="K88" s="219"/>
      <c r="L88" s="220"/>
      <c r="M88" s="221"/>
    </row>
    <row r="89" spans="1:14" ht="30" customHeight="1" outlineLevel="1">
      <c r="A89" s="6"/>
      <c r="B89" s="16" t="s">
        <v>259</v>
      </c>
      <c r="C89" s="16">
        <v>87245</v>
      </c>
      <c r="D89" s="16" t="s">
        <v>24</v>
      </c>
      <c r="E89" s="17" t="s">
        <v>51</v>
      </c>
      <c r="F89" s="16" t="s">
        <v>25</v>
      </c>
      <c r="G89" s="52">
        <v>6</v>
      </c>
      <c r="H89" s="74" t="e">
        <f>VLOOKUP(C89,#REF!,1,0)</f>
        <v>#REF!</v>
      </c>
      <c r="I89" s="74" t="e">
        <f>MATCH(C89,#REF!,0)</f>
        <v>#REF!</v>
      </c>
      <c r="J89" s="74" t="e">
        <f>INDEX(#REF!,$I89,10)</f>
        <v>#REF!</v>
      </c>
      <c r="K89" s="216" t="s">
        <v>323</v>
      </c>
      <c r="L89" s="217"/>
      <c r="M89" s="218"/>
      <c r="N89" s="1">
        <v>1.27</v>
      </c>
    </row>
    <row r="90" spans="1:14" ht="30" customHeight="1" outlineLevel="1">
      <c r="A90" s="6"/>
      <c r="B90" s="16" t="s">
        <v>260</v>
      </c>
      <c r="C90" s="16">
        <v>87871</v>
      </c>
      <c r="D90" s="16" t="s">
        <v>24</v>
      </c>
      <c r="E90" s="17" t="s">
        <v>173</v>
      </c>
      <c r="F90" s="16" t="s">
        <v>25</v>
      </c>
      <c r="G90" s="52">
        <v>24</v>
      </c>
      <c r="H90" s="74"/>
      <c r="I90" s="74"/>
      <c r="J90" s="74"/>
      <c r="K90" s="216" t="s">
        <v>317</v>
      </c>
      <c r="L90" s="217"/>
      <c r="M90" s="218"/>
      <c r="N90" s="1">
        <v>1.27</v>
      </c>
    </row>
    <row r="91" spans="1:14" ht="30" customHeight="1" outlineLevel="1">
      <c r="A91" s="6"/>
      <c r="B91" s="16" t="s">
        <v>261</v>
      </c>
      <c r="C91" s="16">
        <v>98565</v>
      </c>
      <c r="D91" s="16" t="s">
        <v>24</v>
      </c>
      <c r="E91" s="17" t="s">
        <v>174</v>
      </c>
      <c r="F91" s="16" t="s">
        <v>25</v>
      </c>
      <c r="G91" s="52">
        <v>24</v>
      </c>
      <c r="H91" s="74"/>
      <c r="I91" s="74"/>
      <c r="J91" s="74"/>
      <c r="K91" s="216" t="s">
        <v>317</v>
      </c>
      <c r="L91" s="217"/>
      <c r="M91" s="218"/>
      <c r="N91" s="1">
        <v>1.27</v>
      </c>
    </row>
    <row r="92" spans="1:14" ht="20.100000000000001" customHeight="1" outlineLevel="1">
      <c r="A92" s="6"/>
      <c r="B92" s="16" t="s">
        <v>262</v>
      </c>
      <c r="C92" s="16" t="s">
        <v>148</v>
      </c>
      <c r="D92" s="16" t="s">
        <v>24</v>
      </c>
      <c r="E92" s="17" t="s">
        <v>112</v>
      </c>
      <c r="F92" s="16" t="s">
        <v>36</v>
      </c>
      <c r="G92" s="52">
        <v>296.60000000000002</v>
      </c>
      <c r="H92" s="74" t="e">
        <f>VLOOKUP(C92,#REF!,1,0)</f>
        <v>#REF!</v>
      </c>
      <c r="I92" s="74" t="e">
        <f>MATCH(C92,#REF!,0)</f>
        <v>#REF!</v>
      </c>
      <c r="J92" s="74" t="e">
        <f>INDEX(#REF!,$I92,10)</f>
        <v>#REF!</v>
      </c>
      <c r="K92" s="216" t="s">
        <v>324</v>
      </c>
      <c r="L92" s="217"/>
      <c r="M92" s="218"/>
      <c r="N92" s="1">
        <v>1.27</v>
      </c>
    </row>
    <row r="93" spans="1:14" ht="20.100000000000001" customHeight="1">
      <c r="A93" s="6"/>
      <c r="B93" s="6"/>
      <c r="C93" s="6"/>
      <c r="D93" s="6"/>
      <c r="E93" s="32"/>
      <c r="F93" s="6"/>
      <c r="G93" s="49"/>
      <c r="H93" s="49"/>
      <c r="I93" s="49"/>
      <c r="J93" s="49"/>
      <c r="K93" s="48"/>
      <c r="L93" s="7"/>
      <c r="M93" s="7"/>
    </row>
    <row r="94" spans="1:14" ht="20.100000000000001" customHeight="1">
      <c r="A94" s="6"/>
      <c r="B94" s="39">
        <v>9</v>
      </c>
      <c r="C94" s="39"/>
      <c r="D94" s="39"/>
      <c r="E94" s="24" t="s">
        <v>84</v>
      </c>
      <c r="F94" s="24"/>
      <c r="G94" s="53"/>
      <c r="H94" s="53"/>
      <c r="I94" s="53"/>
      <c r="J94" s="53"/>
      <c r="K94" s="219"/>
      <c r="L94" s="220"/>
      <c r="M94" s="221"/>
    </row>
    <row r="95" spans="1:14" ht="34.5" customHeight="1">
      <c r="A95" s="6"/>
      <c r="B95" s="16" t="s">
        <v>263</v>
      </c>
      <c r="C95" s="16" t="s">
        <v>175</v>
      </c>
      <c r="D95" s="16" t="s">
        <v>119</v>
      </c>
      <c r="E95" s="17" t="s">
        <v>176</v>
      </c>
      <c r="F95" s="16" t="s">
        <v>25</v>
      </c>
      <c r="G95" s="52">
        <v>4</v>
      </c>
      <c r="H95" s="74"/>
      <c r="I95" s="74"/>
      <c r="J95" s="74"/>
      <c r="K95" s="216" t="s">
        <v>317</v>
      </c>
      <c r="L95" s="217"/>
      <c r="M95" s="218"/>
      <c r="N95" s="1">
        <v>1.27</v>
      </c>
    </row>
    <row r="96" spans="1:14" ht="49.5" customHeight="1">
      <c r="A96" s="6"/>
      <c r="B96" s="16" t="s">
        <v>264</v>
      </c>
      <c r="C96" s="16" t="s">
        <v>177</v>
      </c>
      <c r="D96" s="16" t="s">
        <v>119</v>
      </c>
      <c r="E96" s="17" t="s">
        <v>178</v>
      </c>
      <c r="F96" s="16" t="s">
        <v>25</v>
      </c>
      <c r="G96" s="52">
        <v>4</v>
      </c>
      <c r="H96" s="74"/>
      <c r="I96" s="74"/>
      <c r="J96" s="74"/>
      <c r="K96" s="216" t="s">
        <v>317</v>
      </c>
      <c r="L96" s="217"/>
      <c r="M96" s="218"/>
      <c r="N96" s="1">
        <v>1.27</v>
      </c>
    </row>
    <row r="97" spans="1:14" ht="49.5" customHeight="1">
      <c r="A97" s="6"/>
      <c r="B97" s="16" t="s">
        <v>265</v>
      </c>
      <c r="C97" s="16" t="s">
        <v>193</v>
      </c>
      <c r="D97" s="16" t="s">
        <v>119</v>
      </c>
      <c r="E97" s="17" t="s">
        <v>194</v>
      </c>
      <c r="F97" s="16" t="s">
        <v>25</v>
      </c>
      <c r="G97" s="52">
        <v>20</v>
      </c>
      <c r="H97" s="74"/>
      <c r="I97" s="74"/>
      <c r="J97" s="74"/>
      <c r="K97" s="216" t="s">
        <v>325</v>
      </c>
      <c r="L97" s="217"/>
      <c r="M97" s="218"/>
      <c r="N97" s="1">
        <v>1.27</v>
      </c>
    </row>
    <row r="98" spans="1:14" ht="49.5" customHeight="1">
      <c r="A98" s="6"/>
      <c r="B98" s="16" t="s">
        <v>266</v>
      </c>
      <c r="C98" s="16" t="s">
        <v>195</v>
      </c>
      <c r="D98" s="16" t="s">
        <v>119</v>
      </c>
      <c r="E98" s="17" t="s">
        <v>196</v>
      </c>
      <c r="F98" s="16" t="s">
        <v>25</v>
      </c>
      <c r="G98" s="52">
        <v>20</v>
      </c>
      <c r="H98" s="74"/>
      <c r="I98" s="74"/>
      <c r="J98" s="74"/>
      <c r="K98" s="216" t="s">
        <v>325</v>
      </c>
      <c r="L98" s="217"/>
      <c r="M98" s="218"/>
      <c r="N98" s="1">
        <v>1.27</v>
      </c>
    </row>
    <row r="99" spans="1:14" ht="56.25" customHeight="1">
      <c r="A99" s="6"/>
      <c r="B99" s="16" t="s">
        <v>267</v>
      </c>
      <c r="C99" s="16" t="s">
        <v>179</v>
      </c>
      <c r="D99" s="16" t="s">
        <v>119</v>
      </c>
      <c r="E99" s="17" t="s">
        <v>180</v>
      </c>
      <c r="F99" s="16" t="s">
        <v>25</v>
      </c>
      <c r="G99" s="52">
        <v>37</v>
      </c>
      <c r="H99" s="74"/>
      <c r="I99" s="74"/>
      <c r="J99" s="74"/>
      <c r="K99" s="216" t="s">
        <v>326</v>
      </c>
      <c r="L99" s="217"/>
      <c r="M99" s="218"/>
      <c r="N99" s="1">
        <v>1.27</v>
      </c>
    </row>
    <row r="100" spans="1:14" ht="20.100000000000001" customHeight="1">
      <c r="A100" s="6"/>
      <c r="B100" s="6"/>
      <c r="C100" s="6"/>
      <c r="D100" s="6"/>
      <c r="E100" s="32"/>
      <c r="F100" s="6"/>
      <c r="G100" s="49"/>
      <c r="H100" s="49"/>
      <c r="I100" s="49"/>
      <c r="J100" s="49"/>
      <c r="K100" s="48"/>
      <c r="L100" s="7"/>
      <c r="M100" s="7"/>
    </row>
    <row r="101" spans="1:14" ht="20.100000000000001" customHeight="1">
      <c r="A101" s="6"/>
      <c r="B101" s="39">
        <v>10</v>
      </c>
      <c r="C101" s="39"/>
      <c r="D101" s="39"/>
      <c r="E101" s="24" t="s">
        <v>1</v>
      </c>
      <c r="F101" s="24"/>
      <c r="G101" s="53"/>
      <c r="H101" s="53"/>
      <c r="I101" s="53"/>
      <c r="J101" s="53"/>
      <c r="K101" s="219"/>
      <c r="L101" s="220"/>
      <c r="M101" s="221"/>
    </row>
    <row r="102" spans="1:14" ht="43.5" customHeight="1" outlineLevel="1">
      <c r="A102" s="6"/>
      <c r="B102" s="16" t="s">
        <v>181</v>
      </c>
      <c r="C102" s="16" t="s">
        <v>127</v>
      </c>
      <c r="D102" s="16" t="s">
        <v>119</v>
      </c>
      <c r="E102" s="17" t="s">
        <v>128</v>
      </c>
      <c r="F102" s="16" t="s">
        <v>25</v>
      </c>
      <c r="G102" s="52">
        <f>G109</f>
        <v>178.92</v>
      </c>
      <c r="H102" s="74" t="e">
        <f>VLOOKUP(C102,#REF!,1,0)</f>
        <v>#REF!</v>
      </c>
      <c r="I102" s="74" t="e">
        <f>MATCH(C102,#REF!,0)</f>
        <v>#REF!</v>
      </c>
      <c r="J102" s="74" t="e">
        <f>INDEX(#REF!,$I102,10)</f>
        <v>#REF!</v>
      </c>
      <c r="K102" s="216" t="s">
        <v>327</v>
      </c>
      <c r="L102" s="217"/>
      <c r="M102" s="218"/>
      <c r="N102" s="1">
        <v>1.27</v>
      </c>
    </row>
    <row r="103" spans="1:14" ht="20.100000000000001" customHeight="1" outlineLevel="1">
      <c r="A103" s="6"/>
      <c r="B103" s="16" t="s">
        <v>182</v>
      </c>
      <c r="C103" s="16" t="s">
        <v>118</v>
      </c>
      <c r="D103" s="78" t="s">
        <v>119</v>
      </c>
      <c r="E103" s="17" t="s">
        <v>120</v>
      </c>
      <c r="F103" s="16" t="s">
        <v>25</v>
      </c>
      <c r="G103" s="52">
        <f>G107</f>
        <v>2429.83</v>
      </c>
      <c r="H103" s="74"/>
      <c r="I103" s="74"/>
      <c r="J103" s="74"/>
      <c r="K103" s="216" t="s">
        <v>328</v>
      </c>
      <c r="L103" s="217"/>
      <c r="M103" s="218"/>
      <c r="N103" s="1">
        <v>1.27</v>
      </c>
    </row>
    <row r="104" spans="1:14" ht="36" customHeight="1" outlineLevel="1">
      <c r="A104" s="6"/>
      <c r="B104" s="16" t="s">
        <v>191</v>
      </c>
      <c r="C104" s="16" t="s">
        <v>121</v>
      </c>
      <c r="D104" s="16" t="s">
        <v>119</v>
      </c>
      <c r="E104" s="17" t="s">
        <v>122</v>
      </c>
      <c r="F104" s="16" t="s">
        <v>25</v>
      </c>
      <c r="G104" s="52">
        <f>G111</f>
        <v>92.96</v>
      </c>
      <c r="H104" s="74"/>
      <c r="I104" s="74"/>
      <c r="J104" s="74"/>
      <c r="K104" s="216" t="s">
        <v>329</v>
      </c>
      <c r="L104" s="217"/>
      <c r="M104" s="218"/>
      <c r="N104" s="1">
        <v>1.27</v>
      </c>
    </row>
    <row r="105" spans="1:14" ht="36" customHeight="1" outlineLevel="1">
      <c r="A105" s="6"/>
      <c r="B105" s="16" t="s">
        <v>183</v>
      </c>
      <c r="C105" s="16" t="s">
        <v>123</v>
      </c>
      <c r="D105" s="16" t="s">
        <v>119</v>
      </c>
      <c r="E105" s="17" t="s">
        <v>124</v>
      </c>
      <c r="F105" s="16" t="s">
        <v>25</v>
      </c>
      <c r="G105" s="52">
        <f>G110+G109</f>
        <v>209.66</v>
      </c>
      <c r="H105" s="74"/>
      <c r="I105" s="74"/>
      <c r="J105" s="74"/>
      <c r="K105" s="216" t="s">
        <v>330</v>
      </c>
      <c r="L105" s="217"/>
      <c r="M105" s="218"/>
      <c r="N105" s="1">
        <v>1.27</v>
      </c>
    </row>
    <row r="106" spans="1:14" ht="20.100000000000001" customHeight="1" outlineLevel="1">
      <c r="A106" s="6"/>
      <c r="B106" s="16" t="s">
        <v>192</v>
      </c>
      <c r="C106" s="16" t="s">
        <v>125</v>
      </c>
      <c r="D106" s="16" t="s">
        <v>119</v>
      </c>
      <c r="E106" s="17" t="s">
        <v>126</v>
      </c>
      <c r="F106" s="16" t="s">
        <v>25</v>
      </c>
      <c r="G106" s="52">
        <f>G108</f>
        <v>930.54</v>
      </c>
      <c r="H106" s="74"/>
      <c r="I106" s="74"/>
      <c r="J106" s="74"/>
      <c r="K106" s="216" t="s">
        <v>331</v>
      </c>
      <c r="L106" s="217"/>
      <c r="M106" s="218"/>
      <c r="N106" s="1">
        <v>1.27</v>
      </c>
    </row>
    <row r="107" spans="1:14" ht="20.100000000000001" customHeight="1" outlineLevel="1">
      <c r="A107" s="6"/>
      <c r="B107" s="16" t="s">
        <v>268</v>
      </c>
      <c r="C107" s="16">
        <v>88489</v>
      </c>
      <c r="D107" s="78" t="s">
        <v>24</v>
      </c>
      <c r="E107" s="17" t="s">
        <v>61</v>
      </c>
      <c r="F107" s="16" t="s">
        <v>25</v>
      </c>
      <c r="G107" s="52">
        <v>2429.83</v>
      </c>
      <c r="H107" s="74" t="e">
        <f>VLOOKUP(C107,#REF!,1,0)</f>
        <v>#REF!</v>
      </c>
      <c r="I107" s="74" t="e">
        <f>MATCH(C107,#REF!,0)</f>
        <v>#REF!</v>
      </c>
      <c r="J107" s="74" t="e">
        <f>INDEX(#REF!,$I107,10)</f>
        <v>#REF!</v>
      </c>
      <c r="K107" s="216" t="s">
        <v>328</v>
      </c>
      <c r="L107" s="217"/>
      <c r="M107" s="218"/>
      <c r="N107" s="1">
        <v>1.27</v>
      </c>
    </row>
    <row r="108" spans="1:14" ht="20.100000000000001" customHeight="1" outlineLevel="1">
      <c r="A108" s="6"/>
      <c r="B108" s="16" t="s">
        <v>269</v>
      </c>
      <c r="C108" s="16">
        <v>88488</v>
      </c>
      <c r="D108" s="16" t="s">
        <v>24</v>
      </c>
      <c r="E108" s="17" t="s">
        <v>60</v>
      </c>
      <c r="F108" s="16" t="s">
        <v>25</v>
      </c>
      <c r="G108" s="52">
        <v>930.54</v>
      </c>
      <c r="H108" s="74" t="e">
        <f>VLOOKUP(C108,#REF!,1,0)</f>
        <v>#REF!</v>
      </c>
      <c r="I108" s="74" t="e">
        <f>MATCH(C108,#REF!,0)</f>
        <v>#REF!</v>
      </c>
      <c r="J108" s="74" t="e">
        <f>INDEX(#REF!,$I108,10)</f>
        <v>#REF!</v>
      </c>
      <c r="K108" s="216" t="s">
        <v>328</v>
      </c>
      <c r="L108" s="217"/>
      <c r="M108" s="218"/>
      <c r="N108" s="1">
        <v>1.27</v>
      </c>
    </row>
    <row r="109" spans="1:14" ht="20.100000000000001" customHeight="1" outlineLevel="1">
      <c r="A109" s="6"/>
      <c r="B109" s="16" t="s">
        <v>270</v>
      </c>
      <c r="C109" s="16" t="s">
        <v>129</v>
      </c>
      <c r="D109" s="16" t="s">
        <v>119</v>
      </c>
      <c r="E109" s="17" t="s">
        <v>2</v>
      </c>
      <c r="F109" s="16" t="s">
        <v>25</v>
      </c>
      <c r="G109" s="52">
        <v>178.92</v>
      </c>
      <c r="H109" s="74" t="e">
        <f>VLOOKUP(C109,#REF!,1,0)</f>
        <v>#REF!</v>
      </c>
      <c r="I109" s="74" t="e">
        <f>MATCH(C109,#REF!,0)</f>
        <v>#REF!</v>
      </c>
      <c r="J109" s="74" t="e">
        <f>INDEX(#REF!,$I109,10)</f>
        <v>#REF!</v>
      </c>
      <c r="K109" s="216" t="s">
        <v>327</v>
      </c>
      <c r="L109" s="217"/>
      <c r="M109" s="218"/>
      <c r="N109" s="1">
        <v>1.27</v>
      </c>
    </row>
    <row r="110" spans="1:14" ht="20.100000000000001" customHeight="1" outlineLevel="1">
      <c r="A110" s="6"/>
      <c r="B110" s="16" t="s">
        <v>271</v>
      </c>
      <c r="C110" s="16">
        <v>102224</v>
      </c>
      <c r="D110" s="16" t="s">
        <v>24</v>
      </c>
      <c r="E110" s="17" t="s">
        <v>108</v>
      </c>
      <c r="F110" s="16" t="s">
        <v>25</v>
      </c>
      <c r="G110" s="75">
        <v>30.74</v>
      </c>
      <c r="H110" s="74" t="e">
        <f>VLOOKUP(C110,#REF!,1,0)</f>
        <v>#REF!</v>
      </c>
      <c r="I110" s="74" t="e">
        <f>MATCH(C110,#REF!,0)</f>
        <v>#REF!</v>
      </c>
      <c r="J110" s="74" t="e">
        <f>INDEX(#REF!,$I110,10)</f>
        <v>#REF!</v>
      </c>
      <c r="K110" s="216" t="s">
        <v>332</v>
      </c>
      <c r="L110" s="217"/>
      <c r="M110" s="218"/>
      <c r="N110" s="1">
        <v>1.27</v>
      </c>
    </row>
    <row r="111" spans="1:14" ht="20.100000000000001" customHeight="1" outlineLevel="1">
      <c r="A111" s="6"/>
      <c r="B111" s="16" t="s">
        <v>272</v>
      </c>
      <c r="C111" s="16">
        <v>100727</v>
      </c>
      <c r="D111" s="16" t="s">
        <v>24</v>
      </c>
      <c r="E111" s="17" t="s">
        <v>3</v>
      </c>
      <c r="F111" s="16" t="s">
        <v>25</v>
      </c>
      <c r="G111" s="52">
        <v>92.96</v>
      </c>
      <c r="H111" s="74" t="e">
        <f>VLOOKUP(C111,#REF!,1,0)</f>
        <v>#REF!</v>
      </c>
      <c r="I111" s="74" t="e">
        <f>MATCH(C111,#REF!,0)</f>
        <v>#REF!</v>
      </c>
      <c r="J111" s="74" t="e">
        <f>INDEX(#REF!,$I111,10)</f>
        <v>#REF!</v>
      </c>
      <c r="K111" s="216" t="s">
        <v>329</v>
      </c>
      <c r="L111" s="217"/>
      <c r="M111" s="218"/>
      <c r="N111" s="1">
        <v>1.27</v>
      </c>
    </row>
    <row r="112" spans="1:14" ht="20.100000000000001" customHeight="1" outlineLevel="1">
      <c r="A112" s="6"/>
      <c r="B112" s="16" t="s">
        <v>273</v>
      </c>
      <c r="C112" s="16"/>
      <c r="D112" s="16"/>
      <c r="E112" s="22" t="s">
        <v>116</v>
      </c>
      <c r="F112" s="16"/>
      <c r="G112" s="52"/>
      <c r="H112" s="74"/>
      <c r="I112" s="74"/>
      <c r="J112" s="74"/>
      <c r="K112" s="216"/>
      <c r="L112" s="217"/>
      <c r="M112" s="218"/>
      <c r="N112" s="1">
        <v>1.27</v>
      </c>
    </row>
    <row r="113" spans="1:14" ht="20.100000000000001" customHeight="1" outlineLevel="1">
      <c r="A113" s="6"/>
      <c r="B113" s="16" t="s">
        <v>274</v>
      </c>
      <c r="C113" s="16" t="s">
        <v>118</v>
      </c>
      <c r="D113" s="78" t="s">
        <v>119</v>
      </c>
      <c r="E113" s="17" t="s">
        <v>120</v>
      </c>
      <c r="F113" s="16" t="s">
        <v>25</v>
      </c>
      <c r="G113" s="52">
        <v>740</v>
      </c>
      <c r="H113" s="74"/>
      <c r="I113" s="74"/>
      <c r="J113" s="74"/>
      <c r="K113" s="216" t="s">
        <v>333</v>
      </c>
      <c r="L113" s="217"/>
      <c r="M113" s="218"/>
      <c r="N113" s="1">
        <v>1.27</v>
      </c>
    </row>
    <row r="114" spans="1:14" ht="37.5" customHeight="1" outlineLevel="1">
      <c r="A114" s="6"/>
      <c r="B114" s="16" t="s">
        <v>275</v>
      </c>
      <c r="C114" s="16" t="s">
        <v>121</v>
      </c>
      <c r="D114" s="16" t="s">
        <v>119</v>
      </c>
      <c r="E114" s="17" t="s">
        <v>122</v>
      </c>
      <c r="F114" s="16" t="s">
        <v>25</v>
      </c>
      <c r="G114" s="52">
        <f>2*30+12</f>
        <v>72</v>
      </c>
      <c r="H114" s="74"/>
      <c r="I114" s="74"/>
      <c r="J114" s="74"/>
      <c r="K114" s="216" t="s">
        <v>334</v>
      </c>
      <c r="L114" s="217"/>
      <c r="M114" s="218"/>
      <c r="N114" s="1">
        <v>1.27</v>
      </c>
    </row>
    <row r="115" spans="1:14" ht="37.5" customHeight="1" outlineLevel="1">
      <c r="A115" s="6"/>
      <c r="B115" s="16" t="s">
        <v>276</v>
      </c>
      <c r="C115" s="16">
        <v>100727</v>
      </c>
      <c r="D115" s="16" t="s">
        <v>24</v>
      </c>
      <c r="E115" s="17" t="s">
        <v>3</v>
      </c>
      <c r="F115" s="16" t="s">
        <v>25</v>
      </c>
      <c r="G115" s="52">
        <v>72</v>
      </c>
      <c r="H115" s="74"/>
      <c r="I115" s="74"/>
      <c r="J115" s="74"/>
      <c r="K115" s="216" t="s">
        <v>334</v>
      </c>
      <c r="L115" s="217"/>
      <c r="M115" s="218"/>
      <c r="N115" s="1">
        <v>1.27</v>
      </c>
    </row>
    <row r="116" spans="1:14" ht="20.100000000000001" customHeight="1" outlineLevel="1">
      <c r="A116" s="6"/>
      <c r="B116" s="16" t="s">
        <v>277</v>
      </c>
      <c r="C116" s="16">
        <v>88489</v>
      </c>
      <c r="D116" s="16" t="s">
        <v>24</v>
      </c>
      <c r="E116" s="17" t="s">
        <v>61</v>
      </c>
      <c r="F116" s="16" t="s">
        <v>25</v>
      </c>
      <c r="G116" s="52">
        <v>740</v>
      </c>
      <c r="H116" s="74" t="e">
        <f>VLOOKUP(C116,#REF!,1,0)</f>
        <v>#REF!</v>
      </c>
      <c r="I116" s="74" t="e">
        <f>MATCH(C116,#REF!,0)</f>
        <v>#REF!</v>
      </c>
      <c r="J116" s="74" t="e">
        <f>INDEX(#REF!,$I116,10)</f>
        <v>#REF!</v>
      </c>
      <c r="K116" s="216" t="s">
        <v>333</v>
      </c>
      <c r="L116" s="217"/>
      <c r="M116" s="218"/>
      <c r="N116" s="1">
        <v>1.27</v>
      </c>
    </row>
    <row r="117" spans="1:14" ht="20.100000000000001" customHeight="1" outlineLevel="1">
      <c r="A117" s="6"/>
      <c r="B117" s="16" t="s">
        <v>278</v>
      </c>
      <c r="C117" s="11"/>
      <c r="D117" s="11"/>
      <c r="E117" s="12" t="s">
        <v>130</v>
      </c>
      <c r="F117" s="33"/>
      <c r="G117" s="77"/>
      <c r="H117" s="74"/>
      <c r="I117" s="74"/>
      <c r="J117" s="74"/>
      <c r="K117" s="216"/>
      <c r="L117" s="217"/>
      <c r="M117" s="218"/>
      <c r="N117" s="1">
        <v>1.27</v>
      </c>
    </row>
    <row r="118" spans="1:14" ht="41.25" customHeight="1" outlineLevel="1">
      <c r="A118" s="6"/>
      <c r="B118" s="16" t="s">
        <v>279</v>
      </c>
      <c r="C118" s="16" t="s">
        <v>118</v>
      </c>
      <c r="D118" s="78" t="s">
        <v>119</v>
      </c>
      <c r="E118" s="17" t="s">
        <v>120</v>
      </c>
      <c r="F118" s="16" t="s">
        <v>25</v>
      </c>
      <c r="G118" s="52">
        <v>148</v>
      </c>
      <c r="H118" s="74"/>
      <c r="I118" s="74"/>
      <c r="J118" s="74"/>
      <c r="K118" s="216" t="s">
        <v>315</v>
      </c>
      <c r="L118" s="217"/>
      <c r="M118" s="218"/>
      <c r="N118" s="1">
        <v>1.27</v>
      </c>
    </row>
    <row r="119" spans="1:14" ht="41.25" customHeight="1" outlineLevel="1">
      <c r="A119" s="6"/>
      <c r="B119" s="16" t="s">
        <v>280</v>
      </c>
      <c r="C119" s="16" t="s">
        <v>121</v>
      </c>
      <c r="D119" s="16" t="s">
        <v>119</v>
      </c>
      <c r="E119" s="17" t="s">
        <v>122</v>
      </c>
      <c r="F119" s="16" t="s">
        <v>25</v>
      </c>
      <c r="G119" s="52">
        <v>30</v>
      </c>
      <c r="H119" s="74"/>
      <c r="I119" s="74"/>
      <c r="J119" s="74"/>
      <c r="K119" s="216" t="s">
        <v>315</v>
      </c>
      <c r="L119" s="217"/>
      <c r="M119" s="218"/>
      <c r="N119" s="1">
        <v>1.27</v>
      </c>
    </row>
    <row r="120" spans="1:14" ht="20.100000000000001" customHeight="1" outlineLevel="1">
      <c r="A120" s="6"/>
      <c r="B120" s="16" t="s">
        <v>281</v>
      </c>
      <c r="C120" s="16">
        <v>88489</v>
      </c>
      <c r="D120" s="78" t="s">
        <v>24</v>
      </c>
      <c r="E120" s="17" t="s">
        <v>61</v>
      </c>
      <c r="F120" s="16" t="s">
        <v>25</v>
      </c>
      <c r="G120" s="52">
        <v>30</v>
      </c>
      <c r="H120" s="74" t="e">
        <f>VLOOKUP(C120,#REF!,1,0)</f>
        <v>#REF!</v>
      </c>
      <c r="I120" s="74" t="e">
        <f>MATCH(C120,#REF!,0)</f>
        <v>#REF!</v>
      </c>
      <c r="J120" s="74" t="e">
        <f>INDEX(#REF!,$I120,10)</f>
        <v>#REF!</v>
      </c>
      <c r="K120" s="216" t="s">
        <v>315</v>
      </c>
      <c r="L120" s="217"/>
      <c r="M120" s="218"/>
      <c r="N120" s="1">
        <v>1.27</v>
      </c>
    </row>
    <row r="121" spans="1:14" ht="20.100000000000001" customHeight="1" outlineLevel="1">
      <c r="A121" s="6"/>
      <c r="B121" s="16" t="s">
        <v>282</v>
      </c>
      <c r="C121" s="16">
        <v>100727</v>
      </c>
      <c r="D121" s="16" t="s">
        <v>24</v>
      </c>
      <c r="E121" s="17" t="s">
        <v>3</v>
      </c>
      <c r="F121" s="16" t="s">
        <v>25</v>
      </c>
      <c r="G121" s="52">
        <v>92.96</v>
      </c>
      <c r="H121" s="74" t="e">
        <f>VLOOKUP(C121,#REF!,1,0)</f>
        <v>#REF!</v>
      </c>
      <c r="I121" s="74" t="e">
        <f>MATCH(C121,#REF!,0)</f>
        <v>#REF!</v>
      </c>
      <c r="J121" s="74" t="e">
        <f>INDEX(#REF!,$I121,10)</f>
        <v>#REF!</v>
      </c>
      <c r="K121" s="216" t="s">
        <v>315</v>
      </c>
      <c r="L121" s="217"/>
      <c r="M121" s="218"/>
      <c r="N121" s="1">
        <v>1.27</v>
      </c>
    </row>
    <row r="122" spans="1:14" s="34" customFormat="1" ht="20.100000000000001" customHeight="1">
      <c r="A122" s="6"/>
      <c r="B122" s="6"/>
      <c r="C122" s="6"/>
      <c r="D122" s="6"/>
      <c r="E122" s="32"/>
      <c r="F122" s="6"/>
      <c r="G122" s="49"/>
      <c r="H122" s="49"/>
      <c r="I122" s="49"/>
      <c r="J122" s="49"/>
      <c r="K122" s="48"/>
      <c r="L122" s="7"/>
      <c r="M122" s="7"/>
      <c r="N122" s="1"/>
    </row>
    <row r="123" spans="1:14" s="34" customFormat="1" ht="20.100000000000001" customHeight="1">
      <c r="A123" s="6"/>
      <c r="B123" s="39">
        <v>11</v>
      </c>
      <c r="C123" s="39"/>
      <c r="D123" s="39"/>
      <c r="E123" s="24" t="s">
        <v>197</v>
      </c>
      <c r="F123" s="24"/>
      <c r="G123" s="53"/>
      <c r="H123" s="53"/>
      <c r="I123" s="53"/>
      <c r="J123" s="53"/>
      <c r="K123" s="219"/>
      <c r="L123" s="220"/>
      <c r="M123" s="221"/>
      <c r="N123" s="1"/>
    </row>
    <row r="124" spans="1:14" s="34" customFormat="1" ht="20.100000000000001" customHeight="1">
      <c r="A124" s="6"/>
      <c r="B124" s="16" t="s">
        <v>283</v>
      </c>
      <c r="C124" s="93">
        <v>93653</v>
      </c>
      <c r="D124" s="93" t="s">
        <v>24</v>
      </c>
      <c r="E124" s="94" t="s">
        <v>198</v>
      </c>
      <c r="F124" s="95" t="s">
        <v>19</v>
      </c>
      <c r="G124" s="96">
        <v>3</v>
      </c>
      <c r="H124" s="74" t="e">
        <f>VLOOKUP(C124,#REF!,1,0)</f>
        <v>#REF!</v>
      </c>
      <c r="I124" s="74" t="e">
        <f>MATCH(C124,#REF!,0)</f>
        <v>#REF!</v>
      </c>
      <c r="J124" s="74" t="e">
        <f>INDEX(#REF!,$I124,10)</f>
        <v>#REF!</v>
      </c>
      <c r="K124" s="216" t="s">
        <v>335</v>
      </c>
      <c r="L124" s="217"/>
      <c r="M124" s="218"/>
      <c r="N124" s="1">
        <v>1.27</v>
      </c>
    </row>
    <row r="125" spans="1:14" s="34" customFormat="1" ht="20.100000000000001" customHeight="1">
      <c r="A125" s="6"/>
      <c r="B125" s="16" t="s">
        <v>70</v>
      </c>
      <c r="C125" s="93">
        <v>93655</v>
      </c>
      <c r="D125" s="93" t="s">
        <v>24</v>
      </c>
      <c r="E125" s="94" t="s">
        <v>199</v>
      </c>
      <c r="F125" s="95" t="s">
        <v>19</v>
      </c>
      <c r="G125" s="96">
        <v>2</v>
      </c>
      <c r="H125" s="74" t="e">
        <f>VLOOKUP(C125,#REF!,1,0)</f>
        <v>#REF!</v>
      </c>
      <c r="I125" s="74" t="e">
        <f>MATCH(C125,#REF!,0)</f>
        <v>#REF!</v>
      </c>
      <c r="J125" s="74" t="e">
        <f>INDEX(#REF!,$I125,10)</f>
        <v>#REF!</v>
      </c>
      <c r="K125" s="216" t="s">
        <v>335</v>
      </c>
      <c r="L125" s="217"/>
      <c r="M125" s="218"/>
      <c r="N125" s="1">
        <v>1.27</v>
      </c>
    </row>
    <row r="126" spans="1:14" s="34" customFormat="1" ht="20.100000000000001" customHeight="1">
      <c r="A126" s="6"/>
      <c r="B126" s="16" t="s">
        <v>7</v>
      </c>
      <c r="C126" s="93">
        <v>93663</v>
      </c>
      <c r="D126" s="93" t="s">
        <v>24</v>
      </c>
      <c r="E126" s="94" t="s">
        <v>200</v>
      </c>
      <c r="F126" s="95" t="s">
        <v>19</v>
      </c>
      <c r="G126" s="96">
        <v>1</v>
      </c>
      <c r="H126" s="74" t="e">
        <f>VLOOKUP(C126,#REF!,1,0)</f>
        <v>#REF!</v>
      </c>
      <c r="I126" s="74" t="e">
        <f>MATCH(C126,#REF!,0)</f>
        <v>#REF!</v>
      </c>
      <c r="J126" s="74" t="e">
        <f>INDEX(#REF!,$I126,10)</f>
        <v>#REF!</v>
      </c>
      <c r="K126" s="216" t="s">
        <v>335</v>
      </c>
      <c r="L126" s="217"/>
      <c r="M126" s="218"/>
      <c r="N126" s="1">
        <v>1.27</v>
      </c>
    </row>
    <row r="127" spans="1:14" s="34" customFormat="1" ht="20.100000000000001" customHeight="1">
      <c r="A127" s="6"/>
      <c r="B127" s="16" t="s">
        <v>0</v>
      </c>
      <c r="C127" s="93">
        <v>93662</v>
      </c>
      <c r="D127" s="93" t="s">
        <v>24</v>
      </c>
      <c r="E127" s="94" t="s">
        <v>201</v>
      </c>
      <c r="F127" s="95" t="s">
        <v>19</v>
      </c>
      <c r="G127" s="96">
        <v>1</v>
      </c>
      <c r="H127" s="74" t="e">
        <f>VLOOKUP(C127,#REF!,1,0)</f>
        <v>#REF!</v>
      </c>
      <c r="I127" s="74" t="e">
        <f>MATCH(C127,#REF!,0)</f>
        <v>#REF!</v>
      </c>
      <c r="J127" s="74" t="e">
        <f>INDEX(#REF!,$I127,10)</f>
        <v>#REF!</v>
      </c>
      <c r="K127" s="216" t="s">
        <v>335</v>
      </c>
      <c r="L127" s="217"/>
      <c r="M127" s="218"/>
      <c r="N127" s="1">
        <v>1.27</v>
      </c>
    </row>
    <row r="128" spans="1:14" s="34" customFormat="1" ht="20.100000000000001" customHeight="1">
      <c r="A128" s="6"/>
      <c r="B128" s="16" t="s">
        <v>103</v>
      </c>
      <c r="C128" s="93">
        <v>93664</v>
      </c>
      <c r="D128" s="93" t="s">
        <v>24</v>
      </c>
      <c r="E128" s="94" t="s">
        <v>202</v>
      </c>
      <c r="F128" s="95" t="s">
        <v>19</v>
      </c>
      <c r="G128" s="96">
        <v>1</v>
      </c>
      <c r="H128" s="74" t="e">
        <f>VLOOKUP(C128,#REF!,1,0)</f>
        <v>#REF!</v>
      </c>
      <c r="I128" s="74" t="e">
        <f>MATCH(C128,#REF!,0)</f>
        <v>#REF!</v>
      </c>
      <c r="J128" s="74" t="e">
        <f>INDEX(#REF!,$I128,10)</f>
        <v>#REF!</v>
      </c>
      <c r="K128" s="216" t="s">
        <v>335</v>
      </c>
      <c r="L128" s="217"/>
      <c r="M128" s="218"/>
      <c r="N128" s="1">
        <v>1.27</v>
      </c>
    </row>
    <row r="129" spans="1:14" s="34" customFormat="1" ht="20.100000000000001" customHeight="1">
      <c r="A129" s="6"/>
      <c r="B129" s="16" t="s">
        <v>104</v>
      </c>
      <c r="C129" s="93">
        <v>93665</v>
      </c>
      <c r="D129" s="93" t="s">
        <v>24</v>
      </c>
      <c r="E129" s="94" t="s">
        <v>203</v>
      </c>
      <c r="F129" s="95" t="s">
        <v>19</v>
      </c>
      <c r="G129" s="96">
        <v>1</v>
      </c>
      <c r="H129" s="74" t="e">
        <f>VLOOKUP(C129,#REF!,1,0)</f>
        <v>#REF!</v>
      </c>
      <c r="I129" s="74" t="e">
        <f>MATCH(C129,#REF!,0)</f>
        <v>#REF!</v>
      </c>
      <c r="J129" s="74" t="e">
        <f>INDEX(#REF!,$I129,10)</f>
        <v>#REF!</v>
      </c>
      <c r="K129" s="216" t="s">
        <v>335</v>
      </c>
      <c r="L129" s="217"/>
      <c r="M129" s="218"/>
      <c r="N129" s="1">
        <v>1.27</v>
      </c>
    </row>
    <row r="130" spans="1:14" s="34" customFormat="1" ht="20.100000000000001" customHeight="1">
      <c r="A130" s="6"/>
      <c r="B130" s="16" t="s">
        <v>105</v>
      </c>
      <c r="C130" s="93">
        <v>93671</v>
      </c>
      <c r="D130" s="93" t="s">
        <v>24</v>
      </c>
      <c r="E130" s="94" t="s">
        <v>204</v>
      </c>
      <c r="F130" s="95" t="s">
        <v>19</v>
      </c>
      <c r="G130" s="96">
        <v>1</v>
      </c>
      <c r="H130" s="74" t="e">
        <f>VLOOKUP(C130,#REF!,1,0)</f>
        <v>#REF!</v>
      </c>
      <c r="I130" s="74" t="e">
        <f>MATCH(C130,#REF!,0)</f>
        <v>#REF!</v>
      </c>
      <c r="J130" s="74" t="e">
        <f>INDEX(#REF!,$I130,10)</f>
        <v>#REF!</v>
      </c>
      <c r="K130" s="216" t="s">
        <v>335</v>
      </c>
      <c r="L130" s="217"/>
      <c r="M130" s="218"/>
      <c r="N130" s="1">
        <v>1.27</v>
      </c>
    </row>
    <row r="131" spans="1:14" s="34" customFormat="1" ht="20.100000000000001" customHeight="1">
      <c r="A131" s="6"/>
      <c r="B131" s="16" t="s">
        <v>106</v>
      </c>
      <c r="C131" s="93">
        <v>93673</v>
      </c>
      <c r="D131" s="93" t="s">
        <v>24</v>
      </c>
      <c r="E131" s="94" t="s">
        <v>205</v>
      </c>
      <c r="F131" s="95" t="s">
        <v>19</v>
      </c>
      <c r="G131" s="96">
        <v>1</v>
      </c>
      <c r="H131" s="74" t="e">
        <f>VLOOKUP(C131,#REF!,1,0)</f>
        <v>#REF!</v>
      </c>
      <c r="I131" s="74" t="e">
        <f>MATCH(C131,#REF!,0)</f>
        <v>#REF!</v>
      </c>
      <c r="J131" s="74" t="e">
        <f>INDEX(#REF!,$I131,10)</f>
        <v>#REF!</v>
      </c>
      <c r="K131" s="216" t="s">
        <v>335</v>
      </c>
      <c r="L131" s="217"/>
      <c r="M131" s="218"/>
      <c r="N131" s="1">
        <v>1.27</v>
      </c>
    </row>
    <row r="132" spans="1:14" s="34" customFormat="1" ht="20.100000000000001" customHeight="1">
      <c r="A132" s="6"/>
      <c r="B132" s="16" t="s">
        <v>113</v>
      </c>
      <c r="C132" s="98">
        <v>91834</v>
      </c>
      <c r="D132" s="98" t="s">
        <v>24</v>
      </c>
      <c r="E132" s="99" t="s">
        <v>206</v>
      </c>
      <c r="F132" s="93" t="s">
        <v>36</v>
      </c>
      <c r="G132" s="100">
        <v>25</v>
      </c>
      <c r="H132" s="74" t="e">
        <f>VLOOKUP(C132,#REF!,1,0)</f>
        <v>#REF!</v>
      </c>
      <c r="I132" s="74" t="e">
        <f>MATCH(C132,#REF!,0)</f>
        <v>#REF!</v>
      </c>
      <c r="J132" s="74" t="e">
        <f>INDEX(#REF!,$I132,10)</f>
        <v>#REF!</v>
      </c>
      <c r="K132" s="216" t="s">
        <v>335</v>
      </c>
      <c r="L132" s="217"/>
      <c r="M132" s="218"/>
      <c r="N132" s="1">
        <v>1.27</v>
      </c>
    </row>
    <row r="133" spans="1:14" s="34" customFormat="1" ht="20.100000000000001" customHeight="1">
      <c r="A133" s="6"/>
      <c r="B133" s="16" t="s">
        <v>114</v>
      </c>
      <c r="C133" s="98">
        <v>91836</v>
      </c>
      <c r="D133" s="98" t="s">
        <v>24</v>
      </c>
      <c r="E133" s="99" t="s">
        <v>207</v>
      </c>
      <c r="F133" s="93" t="s">
        <v>36</v>
      </c>
      <c r="G133" s="100">
        <v>30</v>
      </c>
      <c r="H133" s="74" t="e">
        <f>VLOOKUP(C133,#REF!,1,0)</f>
        <v>#REF!</v>
      </c>
      <c r="I133" s="74" t="e">
        <f>MATCH(C133,#REF!,0)</f>
        <v>#REF!</v>
      </c>
      <c r="J133" s="74" t="e">
        <f>INDEX(#REF!,$I133,10)</f>
        <v>#REF!</v>
      </c>
      <c r="K133" s="216" t="s">
        <v>335</v>
      </c>
      <c r="L133" s="217"/>
      <c r="M133" s="218"/>
      <c r="N133" s="1">
        <v>1.27</v>
      </c>
    </row>
    <row r="134" spans="1:14" s="34" customFormat="1" ht="20.100000000000001" customHeight="1">
      <c r="A134" s="6"/>
      <c r="B134" s="16" t="s">
        <v>115</v>
      </c>
      <c r="C134" s="93">
        <v>91926</v>
      </c>
      <c r="D134" s="93" t="s">
        <v>24</v>
      </c>
      <c r="E134" s="94" t="s">
        <v>208</v>
      </c>
      <c r="F134" s="93" t="s">
        <v>36</v>
      </c>
      <c r="G134" s="100">
        <v>60</v>
      </c>
      <c r="H134" s="74" t="e">
        <f>VLOOKUP(C134,#REF!,1,0)</f>
        <v>#REF!</v>
      </c>
      <c r="I134" s="74" t="e">
        <f>MATCH(C134,#REF!,0)</f>
        <v>#REF!</v>
      </c>
      <c r="J134" s="74" t="e">
        <f>INDEX(#REF!,$I134,10)</f>
        <v>#REF!</v>
      </c>
      <c r="K134" s="216" t="s">
        <v>335</v>
      </c>
      <c r="L134" s="217"/>
      <c r="M134" s="218"/>
      <c r="N134" s="1">
        <v>1.27</v>
      </c>
    </row>
    <row r="135" spans="1:14" s="34" customFormat="1" ht="20.100000000000001" customHeight="1">
      <c r="A135" s="6"/>
      <c r="B135" s="16" t="s">
        <v>185</v>
      </c>
      <c r="C135" s="93">
        <v>91929</v>
      </c>
      <c r="D135" s="93" t="s">
        <v>24</v>
      </c>
      <c r="E135" s="94" t="s">
        <v>209</v>
      </c>
      <c r="F135" s="93" t="s">
        <v>36</v>
      </c>
      <c r="G135" s="100">
        <v>40</v>
      </c>
      <c r="H135" s="74" t="e">
        <f>VLOOKUP(C135,#REF!,1,0)</f>
        <v>#REF!</v>
      </c>
      <c r="I135" s="74" t="e">
        <f>MATCH(C135,#REF!,0)</f>
        <v>#REF!</v>
      </c>
      <c r="J135" s="74" t="e">
        <f>INDEX(#REF!,$I135,10)</f>
        <v>#REF!</v>
      </c>
      <c r="K135" s="216" t="s">
        <v>335</v>
      </c>
      <c r="L135" s="217"/>
      <c r="M135" s="218"/>
      <c r="N135" s="1">
        <v>1.27</v>
      </c>
    </row>
    <row r="136" spans="1:14" s="34" customFormat="1" ht="20.100000000000001" customHeight="1">
      <c r="A136" s="6"/>
      <c r="B136" s="16" t="s">
        <v>186</v>
      </c>
      <c r="C136" s="93">
        <v>91931</v>
      </c>
      <c r="D136" s="93" t="s">
        <v>24</v>
      </c>
      <c r="E136" s="94" t="s">
        <v>210</v>
      </c>
      <c r="F136" s="93" t="s">
        <v>36</v>
      </c>
      <c r="G136" s="100">
        <v>16</v>
      </c>
      <c r="H136" s="74" t="e">
        <f>VLOOKUP(C136,#REF!,1,0)</f>
        <v>#REF!</v>
      </c>
      <c r="I136" s="74" t="e">
        <f>MATCH(C136,#REF!,0)</f>
        <v>#REF!</v>
      </c>
      <c r="J136" s="74" t="e">
        <f>INDEX(#REF!,$I136,10)</f>
        <v>#REF!</v>
      </c>
      <c r="K136" s="216" t="s">
        <v>335</v>
      </c>
      <c r="L136" s="217"/>
      <c r="M136" s="218"/>
      <c r="N136" s="1">
        <v>1.27</v>
      </c>
    </row>
    <row r="137" spans="1:14" s="34" customFormat="1" ht="20.100000000000001" customHeight="1">
      <c r="A137" s="6"/>
      <c r="B137" s="16" t="s">
        <v>187</v>
      </c>
      <c r="C137" s="93">
        <v>91932</v>
      </c>
      <c r="D137" s="93" t="s">
        <v>24</v>
      </c>
      <c r="E137" s="99" t="s">
        <v>211</v>
      </c>
      <c r="F137" s="93" t="s">
        <v>36</v>
      </c>
      <c r="G137" s="100">
        <v>20</v>
      </c>
      <c r="H137" s="74" t="e">
        <f>VLOOKUP(C137,#REF!,1,0)</f>
        <v>#REF!</v>
      </c>
      <c r="I137" s="74" t="e">
        <f>MATCH(C137,#REF!,0)</f>
        <v>#REF!</v>
      </c>
      <c r="J137" s="74" t="e">
        <f>INDEX(#REF!,$I137,10)</f>
        <v>#REF!</v>
      </c>
      <c r="K137" s="216" t="s">
        <v>335</v>
      </c>
      <c r="L137" s="217"/>
      <c r="M137" s="218"/>
      <c r="N137" s="1">
        <v>1.27</v>
      </c>
    </row>
    <row r="138" spans="1:14" s="34" customFormat="1" ht="20.100000000000001" customHeight="1">
      <c r="A138" s="6"/>
      <c r="B138" s="16" t="s">
        <v>188</v>
      </c>
      <c r="C138" s="93">
        <v>92984</v>
      </c>
      <c r="D138" s="93" t="s">
        <v>24</v>
      </c>
      <c r="E138" s="99" t="s">
        <v>212</v>
      </c>
      <c r="F138" s="93" t="s">
        <v>36</v>
      </c>
      <c r="G138" s="100">
        <v>30</v>
      </c>
      <c r="H138" s="74" t="e">
        <f>VLOOKUP(C138,#REF!,1,0)</f>
        <v>#REF!</v>
      </c>
      <c r="I138" s="74" t="e">
        <f>MATCH(C138,#REF!,0)</f>
        <v>#REF!</v>
      </c>
      <c r="J138" s="74" t="e">
        <f>INDEX(#REF!,$I138,10)</f>
        <v>#REF!</v>
      </c>
      <c r="K138" s="216" t="s">
        <v>335</v>
      </c>
      <c r="L138" s="217"/>
      <c r="M138" s="218"/>
      <c r="N138" s="1">
        <v>1.27</v>
      </c>
    </row>
    <row r="139" spans="1:14" s="34" customFormat="1" ht="20.100000000000001" customHeight="1">
      <c r="A139" s="6"/>
      <c r="B139" s="16" t="s">
        <v>189</v>
      </c>
      <c r="C139" s="98" t="s">
        <v>217</v>
      </c>
      <c r="D139" s="98" t="s">
        <v>119</v>
      </c>
      <c r="E139" s="99" t="s">
        <v>213</v>
      </c>
      <c r="F139" s="93" t="s">
        <v>19</v>
      </c>
      <c r="G139" s="101">
        <v>3</v>
      </c>
      <c r="H139" s="74" t="e">
        <f>VLOOKUP(C139,#REF!,1,0)</f>
        <v>#REF!</v>
      </c>
      <c r="I139" s="74" t="e">
        <f>MATCH(C139,#REF!,0)</f>
        <v>#REF!</v>
      </c>
      <c r="J139" s="74" t="e">
        <f>INDEX(#REF!,$I139,10)</f>
        <v>#REF!</v>
      </c>
      <c r="K139" s="216" t="s">
        <v>335</v>
      </c>
      <c r="L139" s="217"/>
      <c r="M139" s="218"/>
      <c r="N139" s="1">
        <v>1.27</v>
      </c>
    </row>
    <row r="140" spans="1:14" s="34" customFormat="1" ht="20.100000000000001" customHeight="1">
      <c r="A140" s="6"/>
      <c r="B140" s="16" t="s">
        <v>190</v>
      </c>
      <c r="C140" s="93">
        <v>91994</v>
      </c>
      <c r="D140" s="93" t="s">
        <v>24</v>
      </c>
      <c r="E140" s="94" t="s">
        <v>214</v>
      </c>
      <c r="F140" s="93" t="s">
        <v>19</v>
      </c>
      <c r="G140" s="102">
        <v>10</v>
      </c>
      <c r="H140" s="74" t="e">
        <f>VLOOKUP(C140,#REF!,1,0)</f>
        <v>#REF!</v>
      </c>
      <c r="I140" s="74" t="e">
        <f>MATCH(C140,#REF!,0)</f>
        <v>#REF!</v>
      </c>
      <c r="J140" s="74" t="e">
        <f>INDEX(#REF!,$I140,10)</f>
        <v>#REF!</v>
      </c>
      <c r="K140" s="216" t="s">
        <v>335</v>
      </c>
      <c r="L140" s="217"/>
      <c r="M140" s="218"/>
      <c r="N140" s="1">
        <v>1.27</v>
      </c>
    </row>
    <row r="141" spans="1:14" s="34" customFormat="1" ht="20.100000000000001" customHeight="1">
      <c r="A141" s="6"/>
      <c r="B141" s="16" t="s">
        <v>284</v>
      </c>
      <c r="C141" s="93">
        <v>91995</v>
      </c>
      <c r="D141" s="93" t="s">
        <v>24</v>
      </c>
      <c r="E141" s="94" t="s">
        <v>215</v>
      </c>
      <c r="F141" s="93" t="s">
        <v>19</v>
      </c>
      <c r="G141" s="102">
        <v>10</v>
      </c>
      <c r="H141" s="74" t="e">
        <f>VLOOKUP(C141,#REF!,1,0)</f>
        <v>#REF!</v>
      </c>
      <c r="I141" s="74" t="e">
        <f>MATCH(C141,#REF!,0)</f>
        <v>#REF!</v>
      </c>
      <c r="J141" s="74" t="e">
        <f>INDEX(#REF!,$I141,10)</f>
        <v>#REF!</v>
      </c>
      <c r="K141" s="216" t="s">
        <v>335</v>
      </c>
      <c r="L141" s="217"/>
      <c r="M141" s="218"/>
      <c r="N141" s="1">
        <v>1.27</v>
      </c>
    </row>
    <row r="142" spans="1:14" s="34" customFormat="1" ht="20.100000000000001" customHeight="1">
      <c r="A142" s="6"/>
      <c r="B142" s="16" t="s">
        <v>285</v>
      </c>
      <c r="C142" s="93">
        <v>92026</v>
      </c>
      <c r="D142" s="93" t="s">
        <v>24</v>
      </c>
      <c r="E142" s="94" t="s">
        <v>216</v>
      </c>
      <c r="F142" s="93" t="s">
        <v>19</v>
      </c>
      <c r="G142" s="102">
        <v>8</v>
      </c>
      <c r="H142" s="74" t="e">
        <f>VLOOKUP(C142,#REF!,1,0)</f>
        <v>#REF!</v>
      </c>
      <c r="I142" s="74" t="e">
        <f>MATCH(C142,#REF!,0)</f>
        <v>#REF!</v>
      </c>
      <c r="J142" s="74" t="e">
        <f>INDEX(#REF!,$I142,10)</f>
        <v>#REF!</v>
      </c>
      <c r="K142" s="216" t="s">
        <v>335</v>
      </c>
      <c r="L142" s="217"/>
      <c r="M142" s="218"/>
      <c r="N142" s="1">
        <v>1.27</v>
      </c>
    </row>
    <row r="143" spans="1:14" s="34" customFormat="1" ht="20.100000000000001" customHeight="1">
      <c r="A143" s="6"/>
      <c r="B143" s="6"/>
      <c r="C143" s="6"/>
      <c r="D143" s="6"/>
      <c r="E143" s="32"/>
      <c r="F143" s="6"/>
      <c r="G143" s="49"/>
      <c r="H143" s="49"/>
      <c r="I143" s="49"/>
      <c r="J143" s="49"/>
      <c r="K143" s="48"/>
      <c r="L143" s="7"/>
      <c r="M143" s="7"/>
      <c r="N143" s="1"/>
    </row>
    <row r="144" spans="1:14" s="34" customFormat="1" ht="20.100000000000001" customHeight="1">
      <c r="A144" s="6"/>
      <c r="B144" s="39">
        <v>12</v>
      </c>
      <c r="C144" s="39"/>
      <c r="D144" s="39"/>
      <c r="E144" s="24" t="s">
        <v>218</v>
      </c>
      <c r="F144" s="24"/>
      <c r="G144" s="53"/>
      <c r="H144" s="53"/>
      <c r="I144" s="53"/>
      <c r="J144" s="53"/>
      <c r="K144" s="219"/>
      <c r="L144" s="220"/>
      <c r="M144" s="221"/>
      <c r="N144" s="103"/>
    </row>
    <row r="145" spans="1:14" s="34" customFormat="1" ht="20.100000000000001" customHeight="1">
      <c r="A145" s="6"/>
      <c r="B145" s="16" t="s">
        <v>286</v>
      </c>
      <c r="C145" s="95">
        <v>89402</v>
      </c>
      <c r="D145" s="95" t="s">
        <v>24</v>
      </c>
      <c r="E145" s="104" t="s">
        <v>219</v>
      </c>
      <c r="F145" s="105" t="s">
        <v>36</v>
      </c>
      <c r="G145" s="54">
        <v>15</v>
      </c>
      <c r="H145" s="74" t="e">
        <f>VLOOKUP(C145,#REF!,1,0)</f>
        <v>#REF!</v>
      </c>
      <c r="I145" s="74" t="e">
        <f>MATCH(C145,#REF!,0)</f>
        <v>#REF!</v>
      </c>
      <c r="J145" s="74" t="e">
        <f>INDEX(#REF!,$I145,10)</f>
        <v>#REF!</v>
      </c>
      <c r="K145" s="216" t="s">
        <v>324</v>
      </c>
      <c r="L145" s="217"/>
      <c r="M145" s="218"/>
      <c r="N145" s="1">
        <f>N142</f>
        <v>1.27</v>
      </c>
    </row>
    <row r="146" spans="1:14" s="34" customFormat="1" ht="20.100000000000001" customHeight="1">
      <c r="A146" s="6"/>
      <c r="B146" s="16" t="s">
        <v>287</v>
      </c>
      <c r="C146" s="95">
        <v>89403</v>
      </c>
      <c r="D146" s="95" t="s">
        <v>24</v>
      </c>
      <c r="E146" s="104" t="s">
        <v>220</v>
      </c>
      <c r="F146" s="105" t="s">
        <v>36</v>
      </c>
      <c r="G146" s="54">
        <v>20</v>
      </c>
      <c r="H146" s="74" t="e">
        <f>VLOOKUP(C146,#REF!,1,0)</f>
        <v>#REF!</v>
      </c>
      <c r="I146" s="74" t="e">
        <f>MATCH(C146,#REF!,0)</f>
        <v>#REF!</v>
      </c>
      <c r="J146" s="74" t="e">
        <f>INDEX(#REF!,$I146,10)</f>
        <v>#REF!</v>
      </c>
      <c r="K146" s="216" t="s">
        <v>324</v>
      </c>
      <c r="L146" s="217"/>
      <c r="M146" s="218"/>
      <c r="N146" s="1">
        <v>1.27</v>
      </c>
    </row>
    <row r="147" spans="1:14" s="34" customFormat="1" ht="20.100000000000001" customHeight="1">
      <c r="A147" s="6"/>
      <c r="B147" s="16" t="s">
        <v>288</v>
      </c>
      <c r="C147" s="95">
        <v>89448</v>
      </c>
      <c r="D147" s="95" t="s">
        <v>24</v>
      </c>
      <c r="E147" s="104" t="s">
        <v>221</v>
      </c>
      <c r="F147" s="105" t="s">
        <v>36</v>
      </c>
      <c r="G147" s="54">
        <v>15</v>
      </c>
      <c r="H147" s="74" t="e">
        <f>VLOOKUP(C147,#REF!,1,0)</f>
        <v>#REF!</v>
      </c>
      <c r="I147" s="74" t="e">
        <f>MATCH(C147,#REF!,0)</f>
        <v>#REF!</v>
      </c>
      <c r="J147" s="74" t="e">
        <f>INDEX(#REF!,$I147,10)</f>
        <v>#REF!</v>
      </c>
      <c r="K147" s="216" t="s">
        <v>324</v>
      </c>
      <c r="L147" s="217"/>
      <c r="M147" s="218"/>
      <c r="N147" s="1">
        <v>1.27</v>
      </c>
    </row>
    <row r="148" spans="1:14" s="34" customFormat="1" ht="33" customHeight="1">
      <c r="A148" s="6"/>
      <c r="B148" s="16" t="s">
        <v>289</v>
      </c>
      <c r="C148" s="105">
        <v>99635</v>
      </c>
      <c r="D148" s="105" t="s">
        <v>24</v>
      </c>
      <c r="E148" s="104" t="s">
        <v>222</v>
      </c>
      <c r="F148" s="105" t="s">
        <v>19</v>
      </c>
      <c r="G148" s="54">
        <v>8</v>
      </c>
      <c r="H148" s="74" t="e">
        <f>VLOOKUP(C148,#REF!,1,0)</f>
        <v>#REF!</v>
      </c>
      <c r="I148" s="74" t="e">
        <f>MATCH(C148,#REF!,0)</f>
        <v>#REF!</v>
      </c>
      <c r="J148" s="74" t="e">
        <f>INDEX(#REF!,$I148,10)</f>
        <v>#REF!</v>
      </c>
      <c r="K148" s="216" t="s">
        <v>324</v>
      </c>
      <c r="L148" s="217"/>
      <c r="M148" s="218"/>
      <c r="N148" s="1">
        <v>1.27</v>
      </c>
    </row>
    <row r="149" spans="1:14" s="34" customFormat="1" ht="20.100000000000001" customHeight="1">
      <c r="A149" s="6"/>
      <c r="B149" s="16" t="s">
        <v>290</v>
      </c>
      <c r="C149" s="105" t="s">
        <v>233</v>
      </c>
      <c r="D149" s="105" t="s">
        <v>234</v>
      </c>
      <c r="E149" s="106" t="s">
        <v>223</v>
      </c>
      <c r="F149" s="105" t="s">
        <v>19</v>
      </c>
      <c r="G149" s="54">
        <v>8</v>
      </c>
      <c r="H149" s="74" t="e">
        <f>VLOOKUP(C149,#REF!,1,0)</f>
        <v>#REF!</v>
      </c>
      <c r="I149" s="74" t="e">
        <f>MATCH(C149,#REF!,0)</f>
        <v>#REF!</v>
      </c>
      <c r="J149" s="74" t="e">
        <f>INDEX(#REF!,$I149,10)</f>
        <v>#REF!</v>
      </c>
      <c r="K149" s="216" t="s">
        <v>324</v>
      </c>
      <c r="L149" s="217"/>
      <c r="M149" s="218"/>
      <c r="N149" s="1">
        <f t="shared" ref="N149:N157" si="2">N145</f>
        <v>1.27</v>
      </c>
    </row>
    <row r="150" spans="1:14" s="34" customFormat="1" ht="20.100000000000001" customHeight="1">
      <c r="A150" s="6"/>
      <c r="B150" s="16" t="s">
        <v>291</v>
      </c>
      <c r="C150" s="105" t="s">
        <v>236</v>
      </c>
      <c r="D150" s="105" t="s">
        <v>24</v>
      </c>
      <c r="E150" s="104" t="s">
        <v>224</v>
      </c>
      <c r="F150" s="105" t="s">
        <v>36</v>
      </c>
      <c r="G150" s="54">
        <v>20</v>
      </c>
      <c r="H150" s="74" t="e">
        <f>VLOOKUP(C150,#REF!,1,0)</f>
        <v>#REF!</v>
      </c>
      <c r="I150" s="74" t="e">
        <f>MATCH(C150,#REF!,0)</f>
        <v>#REF!</v>
      </c>
      <c r="J150" s="74" t="e">
        <f>INDEX(#REF!,$I150,10)</f>
        <v>#REF!</v>
      </c>
      <c r="K150" s="216" t="s">
        <v>324</v>
      </c>
      <c r="L150" s="217"/>
      <c r="M150" s="218"/>
      <c r="N150" s="1">
        <f t="shared" si="2"/>
        <v>1.27</v>
      </c>
    </row>
    <row r="151" spans="1:14" s="34" customFormat="1" ht="20.100000000000001" customHeight="1">
      <c r="A151" s="6"/>
      <c r="B151" s="16" t="s">
        <v>292</v>
      </c>
      <c r="C151" s="105" t="s">
        <v>235</v>
      </c>
      <c r="D151" s="105" t="s">
        <v>24</v>
      </c>
      <c r="E151" s="104" t="s">
        <v>225</v>
      </c>
      <c r="F151" s="105" t="s">
        <v>36</v>
      </c>
      <c r="G151" s="54">
        <v>12</v>
      </c>
      <c r="H151" s="74" t="e">
        <f>VLOOKUP(C151,#REF!,1,0)</f>
        <v>#REF!</v>
      </c>
      <c r="I151" s="74" t="e">
        <f>MATCH(C151,#REF!,0)</f>
        <v>#REF!</v>
      </c>
      <c r="J151" s="74" t="e">
        <f>INDEX(#REF!,$I151,10)</f>
        <v>#REF!</v>
      </c>
      <c r="K151" s="216" t="s">
        <v>324</v>
      </c>
      <c r="L151" s="217"/>
      <c r="M151" s="218"/>
      <c r="N151" s="1">
        <f t="shared" si="2"/>
        <v>1.27</v>
      </c>
    </row>
    <row r="152" spans="1:14" s="34" customFormat="1" ht="20.100000000000001" customHeight="1">
      <c r="A152" s="6"/>
      <c r="B152" s="16" t="s">
        <v>293</v>
      </c>
      <c r="C152" s="105" t="s">
        <v>237</v>
      </c>
      <c r="D152" s="105" t="s">
        <v>24</v>
      </c>
      <c r="E152" s="104" t="s">
        <v>226</v>
      </c>
      <c r="F152" s="105" t="s">
        <v>36</v>
      </c>
      <c r="G152" s="54">
        <v>10</v>
      </c>
      <c r="H152" s="74" t="e">
        <f>VLOOKUP(C152,#REF!,1,0)</f>
        <v>#REF!</v>
      </c>
      <c r="I152" s="74" t="e">
        <f>MATCH(C152,#REF!,0)</f>
        <v>#REF!</v>
      </c>
      <c r="J152" s="74" t="e">
        <f>INDEX(#REF!,$I152,10)</f>
        <v>#REF!</v>
      </c>
      <c r="K152" s="216" t="s">
        <v>324</v>
      </c>
      <c r="L152" s="217"/>
      <c r="M152" s="218"/>
      <c r="N152" s="1">
        <f t="shared" si="2"/>
        <v>1.27</v>
      </c>
    </row>
    <row r="153" spans="1:14" s="34" customFormat="1" ht="20.100000000000001" customHeight="1">
      <c r="A153" s="6"/>
      <c r="B153" s="16" t="s">
        <v>294</v>
      </c>
      <c r="C153" s="105">
        <v>100851</v>
      </c>
      <c r="D153" s="105" t="s">
        <v>24</v>
      </c>
      <c r="E153" s="104" t="s">
        <v>227</v>
      </c>
      <c r="F153" s="105" t="s">
        <v>19</v>
      </c>
      <c r="G153" s="54">
        <v>7</v>
      </c>
      <c r="H153" s="74" t="e">
        <f>VLOOKUP(C153,#REF!,1,0)</f>
        <v>#REF!</v>
      </c>
      <c r="I153" s="74" t="e">
        <f>MATCH(C153,#REF!,0)</f>
        <v>#REF!</v>
      </c>
      <c r="J153" s="74" t="e">
        <f>INDEX(#REF!,$I153,10)</f>
        <v>#REF!</v>
      </c>
      <c r="K153" s="216" t="s">
        <v>324</v>
      </c>
      <c r="L153" s="217"/>
      <c r="M153" s="218"/>
      <c r="N153" s="1">
        <f t="shared" si="2"/>
        <v>1.27</v>
      </c>
    </row>
    <row r="154" spans="1:14" s="34" customFormat="1" ht="34.5" customHeight="1">
      <c r="A154" s="6"/>
      <c r="B154" s="16" t="s">
        <v>295</v>
      </c>
      <c r="C154" s="107" t="s">
        <v>238</v>
      </c>
      <c r="D154" s="108" t="s">
        <v>24</v>
      </c>
      <c r="E154" s="104" t="s">
        <v>228</v>
      </c>
      <c r="F154" s="105" t="s">
        <v>229</v>
      </c>
      <c r="G154" s="54">
        <v>4</v>
      </c>
      <c r="H154" s="74" t="e">
        <f>VLOOKUP(C154,#REF!,1,0)</f>
        <v>#REF!</v>
      </c>
      <c r="I154" s="74" t="e">
        <f>MATCH(C154,#REF!,0)</f>
        <v>#REF!</v>
      </c>
      <c r="J154" s="74" t="e">
        <f>INDEX(#REF!,$I154,10)</f>
        <v>#REF!</v>
      </c>
      <c r="K154" s="216" t="s">
        <v>324</v>
      </c>
      <c r="L154" s="217"/>
      <c r="M154" s="218"/>
      <c r="N154" s="1">
        <f t="shared" si="2"/>
        <v>1.27</v>
      </c>
    </row>
    <row r="155" spans="1:14" s="34" customFormat="1" ht="20.100000000000001" customHeight="1">
      <c r="A155" s="6"/>
      <c r="B155" s="16" t="s">
        <v>296</v>
      </c>
      <c r="C155" s="105">
        <v>86906</v>
      </c>
      <c r="D155" s="105" t="s">
        <v>24</v>
      </c>
      <c r="E155" s="104" t="s">
        <v>230</v>
      </c>
      <c r="F155" s="105" t="s">
        <v>19</v>
      </c>
      <c r="G155" s="54">
        <v>10</v>
      </c>
      <c r="H155" s="74" t="e">
        <f>VLOOKUP(C155,#REF!,1,0)</f>
        <v>#REF!</v>
      </c>
      <c r="I155" s="74" t="e">
        <f>MATCH(C155,#REF!,0)</f>
        <v>#REF!</v>
      </c>
      <c r="J155" s="74" t="e">
        <f>INDEX(#REF!,$I155,10)</f>
        <v>#REF!</v>
      </c>
      <c r="K155" s="216" t="s">
        <v>324</v>
      </c>
      <c r="L155" s="217"/>
      <c r="M155" s="218"/>
      <c r="N155" s="1">
        <f t="shared" si="2"/>
        <v>1.27</v>
      </c>
    </row>
    <row r="156" spans="1:14" s="34" customFormat="1" ht="33.75" customHeight="1">
      <c r="A156" s="6"/>
      <c r="B156" s="16" t="s">
        <v>297</v>
      </c>
      <c r="C156" s="105">
        <v>86914</v>
      </c>
      <c r="D156" s="105" t="s">
        <v>24</v>
      </c>
      <c r="E156" s="104" t="s">
        <v>231</v>
      </c>
      <c r="F156" s="105" t="s">
        <v>19</v>
      </c>
      <c r="G156" s="54">
        <v>10</v>
      </c>
      <c r="H156" s="74" t="e">
        <f>VLOOKUP(C156,#REF!,1,0)</f>
        <v>#REF!</v>
      </c>
      <c r="I156" s="74" t="e">
        <f>MATCH(C156,#REF!,0)</f>
        <v>#REF!</v>
      </c>
      <c r="J156" s="74" t="e">
        <f>INDEX(#REF!,$I156,10)</f>
        <v>#REF!</v>
      </c>
      <c r="K156" s="216" t="s">
        <v>324</v>
      </c>
      <c r="L156" s="217"/>
      <c r="M156" s="218"/>
      <c r="N156" s="1">
        <f t="shared" si="2"/>
        <v>1.27</v>
      </c>
    </row>
    <row r="157" spans="1:14" s="34" customFormat="1" ht="36" customHeight="1">
      <c r="A157" s="6"/>
      <c r="B157" s="16" t="s">
        <v>298</v>
      </c>
      <c r="C157" s="105">
        <v>86909</v>
      </c>
      <c r="D157" s="105" t="s">
        <v>24</v>
      </c>
      <c r="E157" s="104" t="s">
        <v>232</v>
      </c>
      <c r="F157" s="105" t="s">
        <v>19</v>
      </c>
      <c r="G157" s="54">
        <v>13</v>
      </c>
      <c r="H157" s="74" t="e">
        <f>VLOOKUP(C157,#REF!,1,0)</f>
        <v>#REF!</v>
      </c>
      <c r="I157" s="74" t="e">
        <f>MATCH(C157,#REF!,0)</f>
        <v>#REF!</v>
      </c>
      <c r="J157" s="74" t="e">
        <f>INDEX(#REF!,$I157,10)</f>
        <v>#REF!</v>
      </c>
      <c r="K157" s="216" t="s">
        <v>324</v>
      </c>
      <c r="L157" s="217"/>
      <c r="M157" s="218"/>
      <c r="N157" s="1">
        <f t="shared" si="2"/>
        <v>1.27</v>
      </c>
    </row>
    <row r="158" spans="1:14" ht="20.100000000000001" customHeight="1">
      <c r="A158" s="6"/>
      <c r="B158" s="39">
        <v>13</v>
      </c>
      <c r="C158" s="39"/>
      <c r="D158" s="39"/>
      <c r="E158" s="24" t="s">
        <v>4</v>
      </c>
      <c r="F158" s="24"/>
      <c r="G158" s="53"/>
      <c r="H158" s="53"/>
      <c r="I158" s="53"/>
      <c r="J158" s="53"/>
      <c r="K158" s="219"/>
      <c r="L158" s="220"/>
      <c r="M158" s="221"/>
    </row>
    <row r="159" spans="1:14" ht="20.100000000000001" customHeight="1" outlineLevel="1">
      <c r="A159" s="6"/>
      <c r="B159" s="16" t="s">
        <v>299</v>
      </c>
      <c r="C159" s="16">
        <v>9537</v>
      </c>
      <c r="D159" s="16" t="s">
        <v>24</v>
      </c>
      <c r="E159" s="28" t="s">
        <v>5</v>
      </c>
      <c r="F159" s="16" t="s">
        <v>25</v>
      </c>
      <c r="G159" s="52">
        <v>1323.58</v>
      </c>
      <c r="H159" s="74" t="e">
        <f>VLOOKUP(C159,#REF!,1,0)</f>
        <v>#REF!</v>
      </c>
      <c r="I159" s="74" t="e">
        <f>MATCH(C159,#REF!,0)</f>
        <v>#REF!</v>
      </c>
      <c r="J159" s="74" t="e">
        <f>INDEX(#REF!,$I159,10)</f>
        <v>#REF!</v>
      </c>
      <c r="K159" s="216" t="s">
        <v>324</v>
      </c>
      <c r="L159" s="217"/>
      <c r="M159" s="218"/>
    </row>
    <row r="160" spans="1:14" ht="20.100000000000001" customHeight="1">
      <c r="A160" s="6"/>
      <c r="B160" s="6"/>
      <c r="C160" s="6"/>
      <c r="D160" s="6"/>
      <c r="E160" s="32"/>
      <c r="F160" s="6"/>
      <c r="G160" s="49"/>
      <c r="H160" s="49"/>
      <c r="I160" s="49"/>
      <c r="J160" s="49"/>
      <c r="K160" s="48"/>
      <c r="L160" s="7"/>
      <c r="M160" s="7"/>
      <c r="N160" s="29"/>
    </row>
    <row r="161" spans="2:14" ht="20.100000000000001" customHeight="1" collapsed="1">
      <c r="D161" s="31"/>
      <c r="E161" s="32"/>
      <c r="F161" s="6"/>
      <c r="G161" s="49"/>
      <c r="H161" s="49"/>
      <c r="I161" s="49"/>
      <c r="J161" s="49"/>
      <c r="K161" s="48"/>
    </row>
    <row r="162" spans="2:14" s="8" customFormat="1">
      <c r="B162" s="9"/>
      <c r="C162" s="9"/>
      <c r="D162" s="9"/>
      <c r="E162" s="37"/>
      <c r="G162" s="47"/>
      <c r="H162" s="47"/>
      <c r="I162" s="47"/>
      <c r="J162" s="47"/>
      <c r="K162" s="46"/>
      <c r="L162" s="1"/>
      <c r="M162" s="1"/>
      <c r="N162" s="1"/>
    </row>
  </sheetData>
  <mergeCells count="142">
    <mergeCell ref="K94:M94"/>
    <mergeCell ref="K95:M95"/>
    <mergeCell ref="K96:M96"/>
    <mergeCell ref="K97:M97"/>
    <mergeCell ref="K23:M23"/>
    <mergeCell ref="K24:M24"/>
    <mergeCell ref="K25:M25"/>
    <mergeCell ref="K26:M26"/>
    <mergeCell ref="A1:M3"/>
    <mergeCell ref="A4:M4"/>
    <mergeCell ref="G6:K6"/>
    <mergeCell ref="A8:M8"/>
    <mergeCell ref="H11:J11"/>
    <mergeCell ref="K11:M11"/>
    <mergeCell ref="K13:M13"/>
    <mergeCell ref="K14:M14"/>
    <mergeCell ref="K15:M15"/>
    <mergeCell ref="K17:M17"/>
    <mergeCell ref="K18:M18"/>
    <mergeCell ref="K19:M19"/>
    <mergeCell ref="K20:M20"/>
    <mergeCell ref="K21:M21"/>
    <mergeCell ref="K33:M33"/>
    <mergeCell ref="K34:M34"/>
    <mergeCell ref="K36:M36"/>
    <mergeCell ref="K37:M37"/>
    <mergeCell ref="K38:M38"/>
    <mergeCell ref="K39:M39"/>
    <mergeCell ref="K27:M27"/>
    <mergeCell ref="K28:M28"/>
    <mergeCell ref="K29:M29"/>
    <mergeCell ref="K30:M30"/>
    <mergeCell ref="K31:M31"/>
    <mergeCell ref="K32:M32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60:M60"/>
    <mergeCell ref="K61:M61"/>
    <mergeCell ref="K62:M62"/>
    <mergeCell ref="K63:M63"/>
    <mergeCell ref="K64:M64"/>
    <mergeCell ref="K65:M65"/>
    <mergeCell ref="K52:M52"/>
    <mergeCell ref="K53:M53"/>
    <mergeCell ref="K55:M55"/>
    <mergeCell ref="K56:M56"/>
    <mergeCell ref="K57:M57"/>
    <mergeCell ref="K59:M59"/>
    <mergeCell ref="K73:M73"/>
    <mergeCell ref="K74:M74"/>
    <mergeCell ref="K75:M75"/>
    <mergeCell ref="K76:M76"/>
    <mergeCell ref="K77:M77"/>
    <mergeCell ref="K78:M78"/>
    <mergeCell ref="K66:M66"/>
    <mergeCell ref="K67:M67"/>
    <mergeCell ref="K68:M68"/>
    <mergeCell ref="K70:M70"/>
    <mergeCell ref="K71:M71"/>
    <mergeCell ref="K72:M72"/>
    <mergeCell ref="K85:M85"/>
    <mergeCell ref="K88:M88"/>
    <mergeCell ref="K89:M89"/>
    <mergeCell ref="K90:M90"/>
    <mergeCell ref="K91:M91"/>
    <mergeCell ref="K92:M92"/>
    <mergeCell ref="K79:M79"/>
    <mergeCell ref="K80:M80"/>
    <mergeCell ref="K81:M81"/>
    <mergeCell ref="K82:M82"/>
    <mergeCell ref="K83:M83"/>
    <mergeCell ref="K84:M84"/>
    <mergeCell ref="K105:M105"/>
    <mergeCell ref="K106:M106"/>
    <mergeCell ref="K107:M107"/>
    <mergeCell ref="K108:M108"/>
    <mergeCell ref="K109:M109"/>
    <mergeCell ref="K110:M110"/>
    <mergeCell ref="K98:M98"/>
    <mergeCell ref="K99:M99"/>
    <mergeCell ref="K101:M101"/>
    <mergeCell ref="K102:M102"/>
    <mergeCell ref="K103:M103"/>
    <mergeCell ref="K104:M104"/>
    <mergeCell ref="K117:M117"/>
    <mergeCell ref="K118:M118"/>
    <mergeCell ref="K119:M119"/>
    <mergeCell ref="K120:M120"/>
    <mergeCell ref="K121:M121"/>
    <mergeCell ref="K123:M123"/>
    <mergeCell ref="K111:M111"/>
    <mergeCell ref="K112:M112"/>
    <mergeCell ref="K113:M113"/>
    <mergeCell ref="K114:M114"/>
    <mergeCell ref="K115:M115"/>
    <mergeCell ref="K116:M116"/>
    <mergeCell ref="K130:M130"/>
    <mergeCell ref="K131:M131"/>
    <mergeCell ref="K132:M132"/>
    <mergeCell ref="K133:M133"/>
    <mergeCell ref="K134:M134"/>
    <mergeCell ref="K135:M135"/>
    <mergeCell ref="K124:M124"/>
    <mergeCell ref="K125:M125"/>
    <mergeCell ref="K126:M126"/>
    <mergeCell ref="K127:M127"/>
    <mergeCell ref="K128:M128"/>
    <mergeCell ref="K129:M129"/>
    <mergeCell ref="K155:M155"/>
    <mergeCell ref="K156:M156"/>
    <mergeCell ref="K157:M157"/>
    <mergeCell ref="K158:M158"/>
    <mergeCell ref="K159:M159"/>
    <mergeCell ref="B9:M10"/>
    <mergeCell ref="K149:M149"/>
    <mergeCell ref="K150:M150"/>
    <mergeCell ref="K151:M151"/>
    <mergeCell ref="K152:M152"/>
    <mergeCell ref="K153:M153"/>
    <mergeCell ref="K154:M154"/>
    <mergeCell ref="K142:M142"/>
    <mergeCell ref="K144:M144"/>
    <mergeCell ref="K145:M145"/>
    <mergeCell ref="K146:M146"/>
    <mergeCell ref="K147:M147"/>
    <mergeCell ref="K148:M148"/>
    <mergeCell ref="K136:M136"/>
    <mergeCell ref="K137:M137"/>
    <mergeCell ref="K138:M138"/>
    <mergeCell ref="K139:M139"/>
    <mergeCell ref="K140:M140"/>
    <mergeCell ref="K141:M141"/>
  </mergeCells>
  <conditionalFormatting sqref="G158:K158 G116 G60:K60 G11:H11 K11 G159 G139 G149">
    <cfRule type="cellIs" dxfId="6" priority="19" stopIfTrue="1" operator="equal">
      <formula>0</formula>
    </cfRule>
  </conditionalFormatting>
  <conditionalFormatting sqref="G140:G142">
    <cfRule type="cellIs" dxfId="5" priority="4" stopIfTrue="1" operator="equal">
      <formula>0</formula>
    </cfRule>
  </conditionalFormatting>
  <conditionalFormatting sqref="G124:G131">
    <cfRule type="cellIs" dxfId="4" priority="8" stopIfTrue="1" operator="equal">
      <formula>0</formula>
    </cfRule>
  </conditionalFormatting>
  <conditionalFormatting sqref="G132:G133">
    <cfRule type="cellIs" dxfId="3" priority="7" stopIfTrue="1" operator="equal">
      <formula>0</formula>
    </cfRule>
  </conditionalFormatting>
  <conditionalFormatting sqref="G134:G136">
    <cfRule type="cellIs" dxfId="2" priority="6" stopIfTrue="1" operator="equal">
      <formula>0</formula>
    </cfRule>
  </conditionalFormatting>
  <conditionalFormatting sqref="G137:G138">
    <cfRule type="cellIs" dxfId="1" priority="5" stopIfTrue="1" operator="equal">
      <formula>0</formula>
    </cfRule>
  </conditionalFormatting>
  <conditionalFormatting sqref="K61:K68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6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B&amp;"Arial,Normal"
</oddHeader>
    <oddFooter>Página &amp;P de &amp;N</oddFooter>
  </headerFooter>
  <rowBreaks count="1" manualBreakCount="1">
    <brk id="9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Plan Geral  B_110V</vt:lpstr>
      <vt:lpstr>CRONOGRAMA FISICO FINANCEIRO</vt:lpstr>
      <vt:lpstr>CALCULO</vt:lpstr>
      <vt:lpstr>CALCULO!Area_de_impressao</vt:lpstr>
      <vt:lpstr>'CRONOGRAMA FISICO FINANCEIRO'!Area_de_impressao</vt:lpstr>
      <vt:lpstr>'Plan Geral  B_110V'!Area_de_impressao</vt:lpstr>
      <vt:lpstr>CALCULO!Titulos_de_impressao</vt:lpstr>
      <vt:lpstr>'Plan Geral  B_110V'!Titulos_de_impressao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pc</cp:lastModifiedBy>
  <cp:lastPrinted>2014-12-03T12:10:35Z</cp:lastPrinted>
  <dcterms:created xsi:type="dcterms:W3CDTF">2012-10-15T18:57:41Z</dcterms:created>
  <dcterms:modified xsi:type="dcterms:W3CDTF">2022-11-18T13:53:02Z</dcterms:modified>
</cp:coreProperties>
</file>