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6" windowHeight="1692" firstSheet="1" activeTab="1"/>
  </bookViews>
  <sheets>
    <sheet name="Planilha Orcamentaria" sheetId="1" state="hidden" r:id="rId1"/>
    <sheet name="Modelo Planilha Orcamentaria" sheetId="2" r:id="rId2"/>
    <sheet name="medição" sheetId="3" state="hidden" r:id="rId3"/>
    <sheet name="CRONOGRAMA FISICO FINANCEIRO" sheetId="4" r:id="rId4"/>
    <sheet name="CALCULLO" sheetId="5" r:id="rId5"/>
  </sheets>
  <definedNames>
    <definedName name="_xlnm.Print_Area" localSheetId="4">'CALCULLO'!$A$1:$H$53</definedName>
    <definedName name="_xlnm.Print_Area" localSheetId="3">'CRONOGRAMA FISICO FINANCEIRO'!$A$1:$K$22</definedName>
    <definedName name="_xlnm.Print_Area" localSheetId="1">'Modelo Planilha Orcamentaria'!$B$1:$I$40</definedName>
    <definedName name="_xlnm.Print_Area" localSheetId="0">'Planilha Orcamentaria'!$A$1:$H$55</definedName>
  </definedNames>
  <calcPr fullCalcOnLoad="1"/>
</workbook>
</file>

<file path=xl/sharedStrings.xml><?xml version="1.0" encoding="utf-8"?>
<sst xmlns="http://schemas.openxmlformats.org/spreadsheetml/2006/main" count="289" uniqueCount="191">
  <si>
    <t>ITEM</t>
  </si>
  <si>
    <t>DESCRIÇÃO</t>
  </si>
  <si>
    <t>QUANTIDADE</t>
  </si>
  <si>
    <t>UNIDADE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</si>
  <si>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</si>
  <si>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</si>
  <si>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</si>
  <si>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</si>
  <si>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</si>
  <si>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</si>
  <si>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</si>
  <si>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 xml:space="preserve">DATA: </t>
  </si>
  <si>
    <t>PREÇO TOTAL</t>
  </si>
  <si>
    <t>CREA</t>
  </si>
  <si>
    <t xml:space="preserve">FORMA DE EXECUÇÃO: </t>
  </si>
  <si>
    <t xml:space="preserve">PRAZO DE EXECUÇÃO: </t>
  </si>
  <si>
    <t xml:space="preserve">LOCAL: </t>
  </si>
  <si>
    <t>Carimbo e assinatura do engenheiro responsável técnico pela elaboração da planilha</t>
  </si>
  <si>
    <t>Carimbo e assinatura do prefeito</t>
  </si>
  <si>
    <t>PREÇO UNITÁRIO S/ LDI</t>
  </si>
  <si>
    <t>PREÇO UNITÁRIO C/ LDI</t>
  </si>
  <si>
    <t xml:space="preserve">REGIÃO/MÊS DE REFERÊNCIA: </t>
  </si>
  <si>
    <t xml:space="preserve">OBRA: </t>
  </si>
  <si>
    <t>M2</t>
  </si>
  <si>
    <t>IIO-001</t>
  </si>
  <si>
    <t>INSTALAÇÕES INICIAIS DA OBRA</t>
  </si>
  <si>
    <t>1.2</t>
  </si>
  <si>
    <t>IIO-PLA-005</t>
  </si>
  <si>
    <t>UN</t>
  </si>
  <si>
    <t>OBR-001</t>
  </si>
  <si>
    <t>OBRAS VIÁRIAS</t>
  </si>
  <si>
    <t>2.1</t>
  </si>
  <si>
    <t>2.2</t>
  </si>
  <si>
    <t>2.3</t>
  </si>
  <si>
    <t>2.4</t>
  </si>
  <si>
    <t>2.5</t>
  </si>
  <si>
    <t>2.6</t>
  </si>
  <si>
    <t>M3</t>
  </si>
  <si>
    <t>M3XKM</t>
  </si>
  <si>
    <t>TXKM</t>
  </si>
  <si>
    <t>OBR-VIA-165</t>
  </si>
  <si>
    <t>TOTAL GERAL DA OBRA</t>
  </si>
  <si>
    <t xml:space="preserve">PREFEITURA: </t>
  </si>
  <si>
    <t xml:space="preserve">FOLHA Nº: </t>
  </si>
  <si>
    <t>(     )</t>
  </si>
  <si>
    <t>A N E X O   I I - MODELO</t>
  </si>
  <si>
    <t>FORNECIMENTO E COLOCAÇÃO DE PLACA DE OBRA EM CHAPA
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</si>
  <si>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TRANSPORTE DE MATERIAL DE QUALQUER NATUREZA DMT ACIMA DE 50 KM</t>
  </si>
  <si>
    <t>EXECUÇÃO DE PINTURA DE LIGAÇÃO COM MATERIAL BETUMINOSO, INCLUINDO FORNECIMENTO E TRANSPORTE DO MATERIAL BETUMINOSO DENTRO DO CANTEIRO DE OBRAS, EXCLUSIVE TRANSPORTE DO MATERIAL BETUMINOSO ATÉ A USINA</t>
  </si>
  <si>
    <t>EXECUÇÃO DE CONCRETO BETUMINOSO USINADO A QUENTE (CBUQ) COM MATERIAL BETUMINOSO, INCLUINDO FORNECIMENTO DOS AGREGADOS E TRANSPORTE DO MATERIAL BETUMINOSO DENTRO DO CANTEIRO DE OBRAS, EXCLUSIVE TRANSPORTE DO MATERIAL BETUMINOSO E AGREGADOS ATÉ A
USINA</t>
  </si>
  <si>
    <t>A N E X O   I I I</t>
  </si>
  <si>
    <t>CRONOGRAMA FÍSICO-FINANCEIRO</t>
  </si>
  <si>
    <t>VALOR DO CONVÊNIO: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</si>
  <si>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</si>
  <si>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</si>
  <si>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</si>
  <si>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</si>
  <si>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</si>
  <si>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</si>
  <si>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</si>
  <si>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</si>
  <si>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</si>
  <si>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</si>
  <si>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</si>
  <si>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TOTAL</t>
  </si>
  <si>
    <t xml:space="preserve"> </t>
  </si>
  <si>
    <t>Observações:</t>
  </si>
  <si>
    <t>1.0</t>
  </si>
  <si>
    <t>2.0</t>
  </si>
  <si>
    <t>DATA:19/03/2020</t>
  </si>
  <si>
    <r>
      <t xml:space="preserve">FOLHA Nº: </t>
    </r>
    <r>
      <rPr>
        <b/>
        <sz val="10"/>
        <color indexed="8"/>
        <rFont val="Arial"/>
        <family val="2"/>
      </rPr>
      <t>01/01</t>
    </r>
  </si>
  <si>
    <t>(  x  )</t>
  </si>
  <si>
    <t>PREFEITURA: MUNICIPAL DE LONTRA</t>
  </si>
  <si>
    <t>REGIÃO/MÊS DE REFERÊNCIA:NORTE/NOVEMBRO 2019/COM_DESONERACAO</t>
  </si>
  <si>
    <r>
      <t>PRAZO DE EXECUÇÃO:</t>
    </r>
    <r>
      <rPr>
        <b/>
        <sz val="10"/>
        <color indexed="8"/>
        <rFont val="Arial"/>
        <family val="2"/>
      </rPr>
      <t xml:space="preserve"> 01 Meses</t>
    </r>
  </si>
  <si>
    <t>TRANSPORTE DE AGREGADOS, DMT 30 KM (AREIA) - 23,28 % DA MASSA</t>
  </si>
  <si>
    <t>TRANSPORTE DE QUALQUER NATUREZA DMT ACIMA DE 40 KM (CAP-20) TAXA DE 1,44 DA MASSA - DMT = 600 KM</t>
  </si>
  <si>
    <t>CALCULO</t>
  </si>
  <si>
    <t>ÁREA</t>
  </si>
  <si>
    <t>VOLUME</t>
  </si>
  <si>
    <t>VIAS URBANA</t>
  </si>
  <si>
    <t>OBS</t>
  </si>
  <si>
    <t xml:space="preserve">TOTAL </t>
  </si>
  <si>
    <t>COMP(m)</t>
  </si>
  <si>
    <t>LARGURAS (m)</t>
  </si>
  <si>
    <t>ÁREA (m2)</t>
  </si>
  <si>
    <t>VOLUME(m3)</t>
  </si>
  <si>
    <t>LOCAL:DIVERSAS</t>
  </si>
  <si>
    <t>LOCAL: VIAS DIVERSAS</t>
  </si>
  <si>
    <t>SÉRGIO RENATO SILVA DE SÁ</t>
  </si>
  <si>
    <t>108.066/D</t>
  </si>
  <si>
    <t>DERNIVAL MENDES DOS REIS</t>
  </si>
  <si>
    <t xml:space="preserve">A N E X O   I I </t>
  </si>
  <si>
    <r>
      <t>PRAZO DE EXECUÇÃO:</t>
    </r>
    <r>
      <rPr>
        <b/>
        <sz val="10"/>
        <color indexed="8"/>
        <rFont val="Arial"/>
        <family val="2"/>
      </rPr>
      <t xml:space="preserve"> 02 Meses</t>
    </r>
  </si>
  <si>
    <t>TRANSPORTE DE CONCRETO BETUMINOSO USINADO AQUENTE. DISTÂNCIA MÉDIA DE TRANSPORTE&lt;=10,00KM (DENSIDADE DE MATERIAL SOLTO)</t>
  </si>
  <si>
    <t>PRAZO DA OBRA:2 MÊS</t>
  </si>
  <si>
    <t>PREFEITURA:</t>
  </si>
  <si>
    <t>BOLETIM DE MEDIÇÃO:</t>
  </si>
  <si>
    <t>CONVENIO Nº:</t>
  </si>
  <si>
    <t>CONCEDENTE:</t>
  </si>
  <si>
    <t>MEDIÇÃO Nº:</t>
  </si>
  <si>
    <t>LONTRA /MG</t>
  </si>
  <si>
    <t>O1</t>
  </si>
  <si>
    <t>xxxxxxxxxxxxxxxxxxx</t>
  </si>
  <si>
    <t>xxxxxxxxxxxxxxxxxxxx</t>
  </si>
  <si>
    <t>CONTRATADA:</t>
  </si>
  <si>
    <t>DATA DE EMISSÃO:</t>
  </si>
  <si>
    <t>CONSTRUTORA NOVAIS LTDA        - CNPJ 86.496.478/0001-70</t>
  </si>
  <si>
    <t>Período de Execução:</t>
  </si>
  <si>
    <t>OBRA:</t>
  </si>
  <si>
    <t>ORDEM DE SERVIÇO Nº:</t>
  </si>
  <si>
    <t>VALOR CT/TA:</t>
  </si>
  <si>
    <t>SALDO ANTERIOR:</t>
  </si>
  <si>
    <t>NESTA MEDIÇÃO:</t>
  </si>
  <si>
    <t>SALDO:</t>
  </si>
  <si>
    <t>xxxxxxxxxxxxxxxxxxxxxxx</t>
  </si>
  <si>
    <t>SERVIÇOS EXECUTADOS</t>
  </si>
  <si>
    <t>QUANTIDADES EXECUTADAS</t>
  </si>
  <si>
    <t>UNID</t>
  </si>
  <si>
    <t>VALOR UNITÁRIO</t>
  </si>
  <si>
    <t>VALORES EXECUTADOS</t>
  </si>
  <si>
    <t>ANTERIOR</t>
  </si>
  <si>
    <t>NO PERÍODO</t>
  </si>
  <si>
    <t>ACUMULADO</t>
  </si>
  <si>
    <t>1.1</t>
  </si>
  <si>
    <t xml:space="preserve">VALOR DE MEDIÇÃO </t>
  </si>
  <si>
    <t>CÁLCULO REAJUSTE:</t>
  </si>
  <si>
    <t>FATOR DE REAJUSTE:</t>
  </si>
  <si>
    <t>TOTAL SEM REAJUSTE:</t>
  </si>
  <si>
    <t>TOTAL COM REAJUSTE:</t>
  </si>
  <si>
    <t>FISCALIZAÇÃO/CONTRATANTE:</t>
  </si>
  <si>
    <t>ENGENHEIRO RESPONSÁVEL:</t>
  </si>
  <si>
    <t>IMPORTA A PRESENTE MEDIÇÃO EM R$:</t>
  </si>
  <si>
    <t>ANDRÉ NUNES FIGUEIREDO</t>
  </si>
  <si>
    <t xml:space="preserve">CCONSTRUTORA NOVAIS LTDA </t>
  </si>
  <si>
    <t>ENG. CIVIL CREA MG 167.819/D</t>
  </si>
  <si>
    <r>
      <t xml:space="preserve">CONTRATO Nº </t>
    </r>
    <r>
      <rPr>
        <b/>
        <sz val="10"/>
        <color indexed="10"/>
        <rFont val="Arial"/>
        <family val="2"/>
      </rPr>
      <t>xxxxxxxxxxxxxxxxxx</t>
    </r>
  </si>
  <si>
    <r>
      <t xml:space="preserve">QUANTIDADE PREVISTA </t>
    </r>
    <r>
      <rPr>
        <sz val="8"/>
        <rFont val="Arial"/>
        <family val="2"/>
      </rPr>
      <t>(PLANO TRABALHO)</t>
    </r>
  </si>
  <si>
    <r>
      <t>DATA O.S.</t>
    </r>
    <r>
      <rPr>
        <sz val="10"/>
        <color indexed="10"/>
        <rFont val="Arial"/>
        <family val="2"/>
      </rPr>
      <t>xxxxxxxxxxxxxxx</t>
    </r>
  </si>
  <si>
    <t xml:space="preserve">BOLETIM DE MEDIÇÃO 01 </t>
  </si>
  <si>
    <t>29/04/2021  á  18/05/2021</t>
  </si>
  <si>
    <t>und</t>
  </si>
  <si>
    <r>
      <t xml:space="preserve">TOMADA DE PREÇO </t>
    </r>
    <r>
      <rPr>
        <b/>
        <sz val="12"/>
        <color indexed="10"/>
        <rFont val="Arial"/>
        <family val="2"/>
      </rPr>
      <t>01/2021</t>
    </r>
  </si>
  <si>
    <t>LICITAÇÃO Nº 06/2021</t>
  </si>
  <si>
    <t xml:space="preserve">RECAPEAMENDO RUAS (DACIO BRANDÃO ,RUA NICOLAL RODRIGUES ,AVENIDA BELO HORIZONTE -A,AVENIDA BELO HORIZONTE -B,RUA AMAZONAS </t>
  </si>
  <si>
    <t>95995</t>
  </si>
  <si>
    <t>EXECUÇÃO DE PAVIMENTO COM APLICAÇÃO DE CONCRETO ASFÁLTICO, CAMADA DE ROLAMENTO - EXCLUSIVE CARGA E TRANSPORTE. AF_11/2019</t>
  </si>
  <si>
    <t>DATA:05/04/2022</t>
  </si>
  <si>
    <t>ED-28427</t>
  </si>
  <si>
    <t>FORNECIMENTO E COLOCAÇÃO DE PLACA DE OBRA EM CHAPA
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FEDERAL</t>
  </si>
  <si>
    <t>RO-14038</t>
  </si>
  <si>
    <t>Transporte de Concreto Betuminoso Usinado a Quente. Distância média de transporte &gt; 50,00 km (volume compactado)</t>
  </si>
  <si>
    <t>MXXKM</t>
  </si>
  <si>
    <t>Pintura de ligação (Execução e fornecimento do material betuminoso,
exclusive transporte do material betuminoso)</t>
  </si>
  <si>
    <t>TRANSPORTE COM CAMINHÃO TANQUE DE TRANSPORTE DE MATERIAL ASFÁLTICO DE 30000 L, EM VIA URBANA PAVIMENTADA, ADICIONAL PARA DMT EXCEDENTE A 30 KM (UNIDADE: TXKM). AF_07/2020- DMT 539 KM</t>
  </si>
  <si>
    <t>102331</t>
  </si>
  <si>
    <t>DATA:31/01/2023</t>
  </si>
  <si>
    <t>TXM</t>
  </si>
  <si>
    <t xml:space="preserve">ÁREAXTAXAXDMT= </t>
  </si>
  <si>
    <t>0,50L POR M2</t>
  </si>
  <si>
    <t>TONELADA POR M2</t>
  </si>
  <si>
    <t>VOLUMEXDMT =</t>
  </si>
  <si>
    <t>MOC 100KM OU MIRABELA 48 KM</t>
  </si>
  <si>
    <t>RUA CEARÁ</t>
  </si>
  <si>
    <t>RUA JOAO DUCA</t>
  </si>
  <si>
    <t>RUA JOAO DUCA (ESQUINA CORONEL JOSÉ GONÇALVES)</t>
  </si>
  <si>
    <t>RUA JOAO DUCA (ESQUINA JOAO PEREIRA)</t>
  </si>
  <si>
    <t>RUA MANOEL PEREIRA ANDRADE (TRECHO 1)</t>
  </si>
  <si>
    <t>AVENIDA BELO HORIZONTE (TRECHO 4) HOTEL</t>
  </si>
  <si>
    <t>AVENIDA BELO HORIZONTE (TRECHO 5) VAREJAO</t>
  </si>
  <si>
    <t>AVENIDA BELO HORIZONTE (TRECHO 6) ZE DO BAR</t>
  </si>
  <si>
    <t>ROSELY MAGDA</t>
  </si>
  <si>
    <t>JOSÉ DOS REIS</t>
  </si>
  <si>
    <r>
      <t xml:space="preserve">OBRA: Recapeamento de Vias com Pavimentação </t>
    </r>
    <r>
      <rPr>
        <b/>
        <sz val="10"/>
        <color indexed="8"/>
        <rFont val="Arial"/>
        <family val="2"/>
      </rPr>
      <t xml:space="preserve"> em C.B.U.Q</t>
    </r>
  </si>
  <si>
    <t>RUA SENHOR RODRIGUES (ESQUINA AV. BELO HORIZONTE)</t>
  </si>
  <si>
    <t xml:space="preserve">AV. MONTES CLAROS (AV. BELO HORIZONTE - RUA 21 DE ABRIL)  </t>
  </si>
  <si>
    <t>AVENIDA MONTES CLAROS (CRUZAMENTO DA RUA CEARÁ - CRUZAMENTO DA RUA AMAZONAS)</t>
  </si>
  <si>
    <t>AV. MONTES CLAROS (CRUZAMENTO DA RUA CIZENANDO SANTOS - CRUZAMENTO AV. BELO HORIZONTE)</t>
  </si>
  <si>
    <t>RUA JOAO DUCA (ESQUINA RUA CEARÁ)</t>
  </si>
  <si>
    <t xml:space="preserve">AVENIDA BELO HORIZONTE (CRUZAMENTO RUA SALUSTRIANO GOMES - CRUZAMENTO RUA JOAO DUCA) </t>
  </si>
  <si>
    <t xml:space="preserve">AVENIDA BELO HORIZONTE (ESQUINA COM A RUA JOAO DUCA) </t>
  </si>
  <si>
    <t>AVENIDA BELO HORIZONTE (CRUZAMENTO DA RUA JOAO DUCA - RUA SALVADOR PEREIRA DE JESUS)</t>
  </si>
  <si>
    <t xml:space="preserve">RUA SENHOR RODRIGUES </t>
  </si>
  <si>
    <t>RUA MANOEL PEREIRA ANDRADE (TRECHO 3)</t>
  </si>
  <si>
    <t>AVENIDA BELO HORIZONTE (TRECHO 6) LEILA</t>
  </si>
  <si>
    <t>RUA FAUSTINO ANTUNES</t>
  </si>
  <si>
    <t>REGIÃO/MÊS DE REFERÊNCIA: NORTE/OUTUBRO/2022/COM_DESONERACAO,SINAPI 012/2022</t>
  </si>
  <si>
    <t>LOCAL: DIVERSAS RUAS DO MUNICÍPIO CONFORME PROJETO DE ARRUAMENTO E LOCALIZAÇÃO</t>
  </si>
  <si>
    <t>RUA MILTON PRATES</t>
  </si>
  <si>
    <r>
      <t>OBRA: RECAPEAMENTO DE VIAS COM PAVIMENTAÇÃO EM</t>
    </r>
    <r>
      <rPr>
        <b/>
        <sz val="10"/>
        <color indexed="8"/>
        <rFont val="Arial"/>
        <family val="2"/>
      </rPr>
      <t xml:space="preserve"> C.B.U.Q</t>
    </r>
  </si>
  <si>
    <t>RUA OURO BRANCO (CRUZAMENTO COM RUA SÃO JOAO)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</si>
</sst>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00000"/>
    <numFmt numFmtId="178" formatCode="&quot;R$&quot;\ #,##0.00"/>
  </numFmts>
  <fonts count="6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2" fontId="12" fillId="0" borderId="20" xfId="63" applyNumberFormat="1" applyFont="1" applyFill="1" applyBorder="1" applyAlignment="1">
      <alignment horizontal="center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2" fontId="12" fillId="0" borderId="14" xfId="63" applyNumberFormat="1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171" fontId="12" fillId="0" borderId="14" xfId="63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2" fontId="12" fillId="0" borderId="23" xfId="63" applyNumberFormat="1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0" fontId="10" fillId="0" borderId="25" xfId="5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2" fillId="33" borderId="29" xfId="0" applyFont="1" applyFill="1" applyBorder="1" applyAlignment="1">
      <alignment wrapText="1"/>
    </xf>
    <xf numFmtId="0" fontId="2" fillId="33" borderId="30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0" xfId="0" applyFont="1" applyFill="1" applyAlignment="1">
      <alignment/>
    </xf>
    <xf numFmtId="0" fontId="2" fillId="33" borderId="34" xfId="0" applyFont="1" applyFill="1" applyBorder="1" applyAlignment="1">
      <alignment wrapText="1"/>
    </xf>
    <xf numFmtId="0" fontId="0" fillId="0" borderId="35" xfId="0" applyBorder="1" applyAlignment="1">
      <alignment vertical="center"/>
    </xf>
    <xf numFmtId="0" fontId="2" fillId="33" borderId="0" xfId="0" applyFont="1" applyFill="1" applyBorder="1" applyAlignment="1">
      <alignment wrapText="1"/>
    </xf>
    <xf numFmtId="0" fontId="0" fillId="0" borderId="36" xfId="0" applyBorder="1" applyAlignment="1">
      <alignment vertical="center"/>
    </xf>
    <xf numFmtId="0" fontId="2" fillId="33" borderId="37" xfId="0" applyFont="1" applyFill="1" applyBorder="1" applyAlignment="1">
      <alignment/>
    </xf>
    <xf numFmtId="0" fontId="0" fillId="33" borderId="0" xfId="0" applyFill="1" applyBorder="1" applyAlignment="1">
      <alignment/>
    </xf>
    <xf numFmtId="0" fontId="14" fillId="33" borderId="38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1" fillId="0" borderId="36" xfId="0" applyFont="1" applyBorder="1" applyAlignment="1">
      <alignment vertical="center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6" xfId="0" applyFill="1" applyBorder="1" applyAlignment="1">
      <alignment/>
    </xf>
    <xf numFmtId="0" fontId="16" fillId="33" borderId="34" xfId="0" applyFont="1" applyFill="1" applyBorder="1" applyAlignment="1">
      <alignment/>
    </xf>
    <xf numFmtId="0" fontId="16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right"/>
    </xf>
    <xf numFmtId="0" fontId="14" fillId="33" borderId="34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10" fontId="64" fillId="0" borderId="25" xfId="52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2" fontId="65" fillId="0" borderId="39" xfId="63" applyNumberFormat="1" applyFont="1" applyFill="1" applyBorder="1" applyAlignment="1">
      <alignment horizontal="center" vertical="center" wrapText="1"/>
    </xf>
    <xf numFmtId="4" fontId="65" fillId="0" borderId="39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4" fontId="18" fillId="34" borderId="39" xfId="0" applyNumberFormat="1" applyFont="1" applyFill="1" applyBorder="1" applyAlignment="1">
      <alignment horizontal="center" vertical="center" wrapText="1"/>
    </xf>
    <xf numFmtId="0" fontId="44" fillId="0" borderId="39" xfId="50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4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" fontId="12" fillId="34" borderId="39" xfId="0" applyNumberFormat="1" applyFont="1" applyFill="1" applyBorder="1" applyAlignment="1">
      <alignment horizontal="right" vertical="center" wrapText="1"/>
    </xf>
    <xf numFmtId="4" fontId="18" fillId="0" borderId="39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6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178" fontId="23" fillId="0" borderId="4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8" fontId="23" fillId="0" borderId="41" xfId="0" applyNumberFormat="1" applyFont="1" applyBorder="1" applyAlignment="1">
      <alignment horizontal="center" vertical="center"/>
    </xf>
    <xf numFmtId="4" fontId="17" fillId="0" borderId="35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178" fontId="24" fillId="35" borderId="39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right" vertical="center"/>
    </xf>
    <xf numFmtId="2" fontId="25" fillId="0" borderId="39" xfId="63" applyNumberFormat="1" applyFont="1" applyFill="1" applyBorder="1" applyAlignment="1">
      <alignment horizontal="center" vertical="center" wrapText="1"/>
    </xf>
    <xf numFmtId="170" fontId="66" fillId="0" borderId="39" xfId="47" applyFont="1" applyFill="1" applyBorder="1" applyAlignment="1">
      <alignment vertical="center" wrapText="1"/>
    </xf>
    <xf numFmtId="0" fontId="26" fillId="34" borderId="39" xfId="0" applyFont="1" applyFill="1" applyBorder="1" applyAlignment="1">
      <alignment horizontal="center" vertical="center" wrapText="1"/>
    </xf>
    <xf numFmtId="170" fontId="0" fillId="0" borderId="0" xfId="47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" fontId="67" fillId="0" borderId="46" xfId="0" applyNumberFormat="1" applyFont="1" applyBorder="1" applyAlignment="1">
      <alignment horizontal="center" vertical="center" wrapText="1"/>
    </xf>
    <xf numFmtId="49" fontId="67" fillId="0" borderId="47" xfId="0" applyNumberFormat="1" applyFont="1" applyBorder="1" applyAlignment="1">
      <alignment horizontal="center" vertical="center" wrapText="1"/>
    </xf>
    <xf numFmtId="0" fontId="67" fillId="0" borderId="48" xfId="0" applyFont="1" applyBorder="1" applyAlignment="1">
      <alignment horizontal="left" vertical="center" wrapText="1"/>
    </xf>
    <xf numFmtId="2" fontId="65" fillId="0" borderId="48" xfId="63" applyNumberFormat="1" applyFont="1" applyFill="1" applyBorder="1" applyAlignment="1">
      <alignment horizontal="center" vertical="center" wrapText="1"/>
    </xf>
    <xf numFmtId="4" fontId="65" fillId="0" borderId="48" xfId="0" applyNumberFormat="1" applyFont="1" applyBorder="1" applyAlignment="1">
      <alignment horizontal="center" vertical="center" wrapText="1"/>
    </xf>
    <xf numFmtId="4" fontId="67" fillId="36" borderId="49" xfId="0" applyNumberFormat="1" applyFont="1" applyFill="1" applyBorder="1" applyAlignment="1">
      <alignment horizontal="center" vertical="center" wrapText="1"/>
    </xf>
    <xf numFmtId="49" fontId="65" fillId="0" borderId="50" xfId="0" applyNumberFormat="1" applyFont="1" applyBorder="1" applyAlignment="1">
      <alignment horizontal="center" vertical="center" wrapText="1"/>
    </xf>
    <xf numFmtId="0" fontId="65" fillId="0" borderId="39" xfId="0" applyFont="1" applyBorder="1" applyAlignment="1">
      <alignment horizontal="left" vertical="center" wrapText="1"/>
    </xf>
    <xf numFmtId="4" fontId="65" fillId="0" borderId="51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2" fontId="8" fillId="0" borderId="39" xfId="63" applyNumberFormat="1" applyFont="1" applyFill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51" xfId="0" applyNumberFormat="1" applyFont="1" applyBorder="1" applyAlignment="1">
      <alignment horizontal="center" vertical="center" wrapText="1"/>
    </xf>
    <xf numFmtId="49" fontId="67" fillId="0" borderId="50" xfId="0" applyNumberFormat="1" applyFont="1" applyBorder="1" applyAlignment="1">
      <alignment horizontal="center" vertical="center" wrapText="1"/>
    </xf>
    <xf numFmtId="0" fontId="67" fillId="0" borderId="39" xfId="0" applyFont="1" applyBorder="1" applyAlignment="1">
      <alignment horizontal="left" vertical="center" wrapText="1"/>
    </xf>
    <xf numFmtId="4" fontId="67" fillId="0" borderId="51" xfId="0" applyNumberFormat="1" applyFont="1" applyBorder="1" applyAlignment="1">
      <alignment horizontal="center" vertical="center" wrapText="1"/>
    </xf>
    <xf numFmtId="49" fontId="65" fillId="0" borderId="52" xfId="0" applyNumberFormat="1" applyFont="1" applyBorder="1" applyAlignment="1">
      <alignment horizontal="center" vertical="center" wrapText="1"/>
    </xf>
    <xf numFmtId="0" fontId="65" fillId="0" borderId="53" xfId="0" applyFont="1" applyBorder="1" applyAlignment="1">
      <alignment horizontal="left" vertical="center" wrapText="1"/>
    </xf>
    <xf numFmtId="2" fontId="65" fillId="0" borderId="53" xfId="63" applyNumberFormat="1" applyFont="1" applyFill="1" applyBorder="1" applyAlignment="1">
      <alignment horizontal="center" vertical="center" wrapText="1"/>
    </xf>
    <xf numFmtId="4" fontId="65" fillId="0" borderId="53" xfId="0" applyNumberFormat="1" applyFont="1" applyBorder="1" applyAlignment="1">
      <alignment horizontal="center" vertical="center" wrapText="1"/>
    </xf>
    <xf numFmtId="4" fontId="65" fillId="0" borderId="54" xfId="0" applyNumberFormat="1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/>
    </xf>
    <xf numFmtId="0" fontId="67" fillId="0" borderId="56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10" fontId="64" fillId="0" borderId="55" xfId="52" applyNumberFormat="1" applyFont="1" applyFill="1" applyBorder="1" applyAlignment="1">
      <alignment horizontal="center" vertical="center"/>
    </xf>
    <xf numFmtId="0" fontId="67" fillId="0" borderId="59" xfId="0" applyFont="1" applyBorder="1" applyAlignment="1">
      <alignment horizontal="center" vertical="center" wrapText="1"/>
    </xf>
    <xf numFmtId="49" fontId="67" fillId="0" borderId="39" xfId="0" applyNumberFormat="1" applyFont="1" applyBorder="1" applyAlignment="1">
      <alignment horizontal="center" vertical="center" wrapText="1"/>
    </xf>
    <xf numFmtId="4" fontId="65" fillId="0" borderId="39" xfId="0" applyNumberFormat="1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49" fontId="65" fillId="0" borderId="39" xfId="0" applyNumberFormat="1" applyFont="1" applyBorder="1" applyAlignment="1">
      <alignment horizontal="center" vertical="center" wrapText="1"/>
    </xf>
    <xf numFmtId="4" fontId="65" fillId="0" borderId="55" xfId="0" applyNumberFormat="1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49" fontId="65" fillId="0" borderId="61" xfId="0" applyNumberFormat="1" applyFont="1" applyBorder="1" applyAlignment="1">
      <alignment horizontal="center" vertical="center" wrapText="1"/>
    </xf>
    <xf numFmtId="0" fontId="65" fillId="0" borderId="61" xfId="0" applyFont="1" applyBorder="1" applyAlignment="1">
      <alignment horizontal="left" vertical="center" wrapText="1"/>
    </xf>
    <xf numFmtId="2" fontId="65" fillId="0" borderId="61" xfId="63" applyNumberFormat="1" applyFont="1" applyFill="1" applyBorder="1" applyAlignment="1">
      <alignment horizontal="center" vertical="center" wrapText="1"/>
    </xf>
    <xf numFmtId="4" fontId="65" fillId="0" borderId="6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13" fillId="33" borderId="39" xfId="0" applyNumberFormat="1" applyFont="1" applyFill="1" applyBorder="1" applyAlignment="1">
      <alignment horizontal="center" vertical="top" wrapText="1"/>
    </xf>
    <xf numFmtId="10" fontId="13" fillId="33" borderId="39" xfId="0" applyNumberFormat="1" applyFont="1" applyFill="1" applyBorder="1" applyAlignment="1">
      <alignment vertical="top" wrapText="1"/>
    </xf>
    <xf numFmtId="10" fontId="14" fillId="33" borderId="39" xfId="64" applyNumberFormat="1" applyFont="1" applyFill="1" applyBorder="1" applyAlignment="1">
      <alignment vertical="top" wrapText="1"/>
    </xf>
    <xf numFmtId="10" fontId="14" fillId="33" borderId="39" xfId="0" applyNumberFormat="1" applyFont="1" applyFill="1" applyBorder="1" applyAlignment="1">
      <alignment vertical="top" wrapText="1"/>
    </xf>
    <xf numFmtId="10" fontId="14" fillId="33" borderId="55" xfId="0" applyNumberFormat="1" applyFont="1" applyFill="1" applyBorder="1" applyAlignment="1">
      <alignment vertical="top" wrapText="1"/>
    </xf>
    <xf numFmtId="4" fontId="13" fillId="33" borderId="39" xfId="0" applyNumberFormat="1" applyFont="1" applyFill="1" applyBorder="1" applyAlignment="1">
      <alignment vertical="top" wrapText="1"/>
    </xf>
    <xf numFmtId="4" fontId="13" fillId="33" borderId="55" xfId="0" applyNumberFormat="1" applyFont="1" applyFill="1" applyBorder="1" applyAlignment="1">
      <alignment vertical="top" wrapText="1"/>
    </xf>
    <xf numFmtId="49" fontId="15" fillId="33" borderId="39" xfId="0" applyNumberFormat="1" applyFont="1" applyFill="1" applyBorder="1" applyAlignment="1">
      <alignment horizontal="center" vertical="top" wrapText="1"/>
    </xf>
    <xf numFmtId="10" fontId="15" fillId="33" borderId="39" xfId="0" applyNumberFormat="1" applyFont="1" applyFill="1" applyBorder="1" applyAlignment="1">
      <alignment vertical="top" wrapText="1"/>
    </xf>
    <xf numFmtId="10" fontId="15" fillId="33" borderId="55" xfId="0" applyNumberFormat="1" applyFont="1" applyFill="1" applyBorder="1" applyAlignment="1">
      <alignment vertical="top" wrapText="1"/>
    </xf>
    <xf numFmtId="49" fontId="15" fillId="33" borderId="61" xfId="0" applyNumberFormat="1" applyFont="1" applyFill="1" applyBorder="1" applyAlignment="1">
      <alignment horizontal="center" vertical="top" wrapText="1"/>
    </xf>
    <xf numFmtId="176" fontId="15" fillId="33" borderId="61" xfId="0" applyNumberFormat="1" applyFont="1" applyFill="1" applyBorder="1" applyAlignment="1">
      <alignment vertical="top" wrapText="1"/>
    </xf>
    <xf numFmtId="176" fontId="15" fillId="33" borderId="62" xfId="0" applyNumberFormat="1" applyFont="1" applyFill="1" applyBorder="1" applyAlignment="1">
      <alignment vertical="top" wrapText="1"/>
    </xf>
    <xf numFmtId="4" fontId="65" fillId="0" borderId="39" xfId="0" applyNumberFormat="1" applyFont="1" applyBorder="1" applyAlignment="1">
      <alignment horizontal="center" vertical="center" wrapText="1"/>
    </xf>
    <xf numFmtId="4" fontId="65" fillId="0" borderId="5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4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65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11" fillId="0" borderId="42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43" xfId="0" applyFont="1" applyBorder="1" applyAlignment="1">
      <alignment horizontal="right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0" fillId="0" borderId="72" xfId="0" applyFont="1" applyFill="1" applyBorder="1" applyAlignment="1">
      <alignment horizontal="left" vertical="top"/>
    </xf>
    <xf numFmtId="0" fontId="10" fillId="0" borderId="73" xfId="0" applyFont="1" applyFill="1" applyBorder="1" applyAlignment="1">
      <alignment horizontal="left" vertical="top"/>
    </xf>
    <xf numFmtId="0" fontId="10" fillId="0" borderId="74" xfId="0" applyFont="1" applyFill="1" applyBorder="1" applyAlignment="1">
      <alignment horizontal="left" vertical="top"/>
    </xf>
    <xf numFmtId="0" fontId="10" fillId="0" borderId="63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0" fillId="0" borderId="64" xfId="0" applyFont="1" applyFill="1" applyBorder="1" applyAlignment="1">
      <alignment horizontal="left" vertical="top"/>
    </xf>
    <xf numFmtId="0" fontId="10" fillId="0" borderId="7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75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64" fillId="0" borderId="72" xfId="0" applyFont="1" applyFill="1" applyBorder="1" applyAlignment="1">
      <alignment horizontal="left" vertical="top"/>
    </xf>
    <xf numFmtId="0" fontId="64" fillId="0" borderId="73" xfId="0" applyFont="1" applyFill="1" applyBorder="1" applyAlignment="1">
      <alignment horizontal="left" vertical="top"/>
    </xf>
    <xf numFmtId="0" fontId="64" fillId="0" borderId="74" xfId="0" applyFont="1" applyFill="1" applyBorder="1" applyAlignment="1">
      <alignment horizontal="left" vertical="top"/>
    </xf>
    <xf numFmtId="0" fontId="2" fillId="0" borderId="63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64" xfId="0" applyFont="1" applyFill="1" applyBorder="1" applyAlignment="1">
      <alignment horizontal="left" vertical="top"/>
    </xf>
    <xf numFmtId="0" fontId="2" fillId="0" borderId="7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64" fillId="0" borderId="63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0" fontId="64" fillId="0" borderId="6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2" fillId="0" borderId="7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78" fontId="24" fillId="35" borderId="69" xfId="0" applyNumberFormat="1" applyFont="1" applyFill="1" applyBorder="1" applyAlignment="1">
      <alignment horizontal="center" vertical="center" wrapText="1"/>
    </xf>
    <xf numFmtId="178" fontId="24" fillId="35" borderId="68" xfId="0" applyNumberFormat="1" applyFont="1" applyFill="1" applyBorder="1" applyAlignment="1">
      <alignment horizontal="center" vertical="center" wrapText="1"/>
    </xf>
    <xf numFmtId="178" fontId="24" fillId="35" borderId="77" xfId="0" applyNumberFormat="1" applyFont="1" applyFill="1" applyBorder="1" applyAlignment="1">
      <alignment horizontal="center" vertical="center" wrapText="1"/>
    </xf>
    <xf numFmtId="178" fontId="24" fillId="35" borderId="78" xfId="0" applyNumberFormat="1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71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69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center"/>
    </xf>
    <xf numFmtId="171" fontId="2" fillId="0" borderId="69" xfId="63" applyFont="1" applyBorder="1" applyAlignment="1">
      <alignment horizontal="center" vertical="center"/>
    </xf>
    <xf numFmtId="171" fontId="2" fillId="0" borderId="68" xfId="63" applyFont="1" applyBorder="1" applyAlignment="1">
      <alignment horizontal="center" vertical="center"/>
    </xf>
    <xf numFmtId="171" fontId="2" fillId="0" borderId="77" xfId="63" applyFont="1" applyBorder="1" applyAlignment="1">
      <alignment horizontal="center" vertical="center"/>
    </xf>
    <xf numFmtId="171" fontId="2" fillId="0" borderId="78" xfId="63" applyFont="1" applyBorder="1" applyAlignment="1">
      <alignment horizontal="center" vertical="center"/>
    </xf>
    <xf numFmtId="4" fontId="18" fillId="34" borderId="71" xfId="0" applyNumberFormat="1" applyFont="1" applyFill="1" applyBorder="1" applyAlignment="1">
      <alignment horizontal="center" vertical="center" wrapText="1"/>
    </xf>
    <xf numFmtId="4" fontId="18" fillId="34" borderId="16" xfId="0" applyNumberFormat="1" applyFont="1" applyFill="1" applyBorder="1" applyAlignment="1">
      <alignment horizontal="center" vertical="center" wrapText="1"/>
    </xf>
    <xf numFmtId="4" fontId="18" fillId="34" borderId="64" xfId="0" applyNumberFormat="1" applyFont="1" applyFill="1" applyBorder="1" applyAlignment="1">
      <alignment horizontal="center" vertical="center" wrapText="1"/>
    </xf>
    <xf numFmtId="0" fontId="11" fillId="34" borderId="7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64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0" fillId="0" borderId="6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17" fontId="68" fillId="0" borderId="77" xfId="0" applyNumberFormat="1" applyFont="1" applyBorder="1" applyAlignment="1">
      <alignment horizontal="center" vertical="center"/>
    </xf>
    <xf numFmtId="17" fontId="3" fillId="0" borderId="78" xfId="0" applyNumberFormat="1" applyFont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left" vertical="center" wrapText="1"/>
    </xf>
    <xf numFmtId="0" fontId="68" fillId="0" borderId="37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8" fillId="0" borderId="77" xfId="0" applyFont="1" applyBorder="1" applyAlignment="1">
      <alignment horizontal="center"/>
    </xf>
    <xf numFmtId="0" fontId="68" fillId="0" borderId="78" xfId="0" applyFont="1" applyBorder="1" applyAlignment="1">
      <alignment horizont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78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17" fillId="0" borderId="71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3" fillId="37" borderId="35" xfId="0" applyFont="1" applyFill="1" applyBorder="1" applyAlignment="1">
      <alignment horizontal="center"/>
    </xf>
    <xf numFmtId="0" fontId="16" fillId="0" borderId="79" xfId="0" applyFont="1" applyBorder="1" applyAlignment="1">
      <alignment horizontal="center" vertical="center" wrapText="1" shrinkToFit="1"/>
    </xf>
    <xf numFmtId="0" fontId="16" fillId="0" borderId="41" xfId="0" applyFont="1" applyBorder="1" applyAlignment="1">
      <alignment horizontal="center" vertical="center" wrapText="1" shrinkToFit="1"/>
    </xf>
    <xf numFmtId="0" fontId="0" fillId="0" borderId="64" xfId="0" applyFont="1" applyBorder="1" applyAlignment="1">
      <alignment horizontal="left" vertic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64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78" xfId="0" applyFont="1" applyBorder="1" applyAlignment="1">
      <alignment horizontal="left"/>
    </xf>
    <xf numFmtId="2" fontId="3" fillId="0" borderId="37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77" xfId="0" applyNumberFormat="1" applyFont="1" applyBorder="1" applyAlignment="1">
      <alignment horizontal="center"/>
    </xf>
    <xf numFmtId="2" fontId="3" fillId="0" borderId="78" xfId="0" applyNumberFormat="1" applyFont="1" applyBorder="1" applyAlignment="1">
      <alignment horizontal="center"/>
    </xf>
    <xf numFmtId="177" fontId="68" fillId="33" borderId="37" xfId="0" applyNumberFormat="1" applyFont="1" applyFill="1" applyBorder="1" applyAlignment="1">
      <alignment horizontal="center" vertical="center" wrapText="1"/>
    </xf>
    <xf numFmtId="177" fontId="68" fillId="33" borderId="36" xfId="0" applyNumberFormat="1" applyFont="1" applyFill="1" applyBorder="1" applyAlignment="1">
      <alignment horizontal="center" vertical="center" wrapText="1"/>
    </xf>
    <xf numFmtId="177" fontId="68" fillId="33" borderId="77" xfId="0" applyNumberFormat="1" applyFont="1" applyFill="1" applyBorder="1" applyAlignment="1">
      <alignment horizontal="center" vertical="center" wrapText="1"/>
    </xf>
    <xf numFmtId="177" fontId="68" fillId="33" borderId="7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6" fillId="33" borderId="37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6" fillId="33" borderId="36" xfId="0" applyFont="1" applyFill="1" applyBorder="1" applyAlignment="1">
      <alignment horizontal="left" vertical="center" wrapText="1"/>
    </xf>
    <xf numFmtId="0" fontId="16" fillId="33" borderId="77" xfId="0" applyFont="1" applyFill="1" applyBorder="1" applyAlignment="1">
      <alignment horizontal="left" vertical="center" wrapText="1"/>
    </xf>
    <xf numFmtId="0" fontId="16" fillId="33" borderId="35" xfId="0" applyFont="1" applyFill="1" applyBorder="1" applyAlignment="1">
      <alignment horizontal="left" vertical="center" wrapText="1"/>
    </xf>
    <xf numFmtId="0" fontId="16" fillId="33" borderId="78" xfId="0" applyFont="1" applyFill="1" applyBorder="1" applyAlignment="1">
      <alignment horizontal="left" vertical="center" wrapText="1"/>
    </xf>
    <xf numFmtId="17" fontId="3" fillId="33" borderId="77" xfId="0" applyNumberFormat="1" applyFont="1" applyFill="1" applyBorder="1" applyAlignment="1">
      <alignment horizontal="left" vertical="center"/>
    </xf>
    <xf numFmtId="17" fontId="3" fillId="33" borderId="35" xfId="0" applyNumberFormat="1" applyFont="1" applyFill="1" applyBorder="1" applyAlignment="1">
      <alignment horizontal="left" vertical="center"/>
    </xf>
    <xf numFmtId="17" fontId="3" fillId="33" borderId="78" xfId="0" applyNumberFormat="1" applyFont="1" applyFill="1" applyBorder="1" applyAlignment="1">
      <alignment horizontal="left" vertical="center"/>
    </xf>
    <xf numFmtId="0" fontId="0" fillId="33" borderId="4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vertical="top" wrapText="1"/>
    </xf>
    <xf numFmtId="0" fontId="0" fillId="33" borderId="39" xfId="0" applyFill="1" applyBorder="1" applyAlignment="1">
      <alignment vertical="top" wrapText="1"/>
    </xf>
    <xf numFmtId="0" fontId="2" fillId="33" borderId="8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82" xfId="0" applyFont="1" applyFill="1" applyBorder="1" applyAlignment="1">
      <alignment horizontal="left" vertic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2" fillId="33" borderId="75" xfId="0" applyFont="1" applyFill="1" applyBorder="1" applyAlignment="1">
      <alignment horizontal="left" vertical="center"/>
    </xf>
    <xf numFmtId="0" fontId="2" fillId="33" borderId="73" xfId="0" applyFont="1" applyFill="1" applyBorder="1" applyAlignment="1">
      <alignment horizontal="left" vertical="center"/>
    </xf>
    <xf numFmtId="0" fontId="2" fillId="33" borderId="83" xfId="0" applyFont="1" applyFill="1" applyBorder="1" applyAlignment="1">
      <alignment horizontal="left" vertical="center"/>
    </xf>
    <xf numFmtId="0" fontId="2" fillId="33" borderId="74" xfId="0" applyFont="1" applyFill="1" applyBorder="1" applyAlignment="1">
      <alignment horizontal="left" vertical="center"/>
    </xf>
    <xf numFmtId="0" fontId="2" fillId="33" borderId="8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0" fillId="33" borderId="59" xfId="0" applyFont="1" applyFill="1" applyBorder="1" applyAlignment="1">
      <alignment vertical="top" wrapText="1"/>
    </xf>
    <xf numFmtId="0" fontId="0" fillId="33" borderId="59" xfId="0" applyFill="1" applyBorder="1" applyAlignment="1">
      <alignment vertical="top" wrapText="1"/>
    </xf>
    <xf numFmtId="0" fontId="2" fillId="33" borderId="72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center" wrapText="1"/>
    </xf>
    <xf numFmtId="0" fontId="17" fillId="38" borderId="59" xfId="0" applyFont="1" applyFill="1" applyBorder="1" applyAlignment="1">
      <alignment horizontal="center" vertical="center"/>
    </xf>
    <xf numFmtId="0" fontId="17" fillId="38" borderId="39" xfId="0" applyFont="1" applyFill="1" applyBorder="1" applyAlignment="1">
      <alignment horizontal="center" vertical="center"/>
    </xf>
    <xf numFmtId="0" fontId="17" fillId="38" borderId="59" xfId="0" applyFont="1" applyFill="1" applyBorder="1" applyAlignment="1">
      <alignment horizontal="center" vertical="center" wrapText="1"/>
    </xf>
    <xf numFmtId="0" fontId="17" fillId="38" borderId="39" xfId="0" applyFont="1" applyFill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left" vertical="top"/>
    </xf>
    <xf numFmtId="0" fontId="64" fillId="0" borderId="39" xfId="0" applyFont="1" applyFill="1" applyBorder="1" applyAlignment="1">
      <alignment horizontal="left" vertical="top"/>
    </xf>
    <xf numFmtId="0" fontId="2" fillId="0" borderId="59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0" fontId="2" fillId="0" borderId="59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55" xfId="0" applyNumberFormat="1" applyFont="1" applyBorder="1" applyAlignment="1">
      <alignment horizontal="center" vertical="center" wrapText="1"/>
    </xf>
    <xf numFmtId="4" fontId="8" fillId="0" borderId="61" xfId="0" applyNumberFormat="1" applyFont="1" applyBorder="1" applyAlignment="1">
      <alignment horizontal="center" vertical="center" wrapText="1"/>
    </xf>
    <xf numFmtId="4" fontId="8" fillId="0" borderId="62" xfId="0" applyNumberFormat="1" applyFont="1" applyBorder="1" applyAlignment="1">
      <alignment horizontal="center" vertical="center" wrapText="1"/>
    </xf>
    <xf numFmtId="4" fontId="65" fillId="0" borderId="39" xfId="0" applyNumberFormat="1" applyFont="1" applyBorder="1" applyAlignment="1">
      <alignment horizontal="center" vertical="center" wrapText="1"/>
    </xf>
    <xf numFmtId="4" fontId="65" fillId="0" borderId="55" xfId="0" applyNumberFormat="1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90625" y="66675"/>
          <a:ext cx="3714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Coordenação Técnica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53</xdr:row>
      <xdr:rowOff>114300</xdr:rowOff>
    </xdr:from>
    <xdr:to>
      <xdr:col>8</xdr:col>
      <xdr:colOff>0</xdr:colOff>
      <xdr:row>54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10963275"/>
          <a:ext cx="811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29</xdr:row>
      <xdr:rowOff>38100</xdr:rowOff>
    </xdr:from>
    <xdr:to>
      <xdr:col>4</xdr:col>
      <xdr:colOff>209550</xdr:colOff>
      <xdr:row>32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191625"/>
          <a:ext cx="3324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showZeros="0" view="pageBreakPreview" zoomScaleSheetLayoutView="100" zoomScalePageLayoutView="0" workbookViewId="0" topLeftCell="A16">
      <selection activeCell="C36" sqref="C36"/>
    </sheetView>
  </sheetViews>
  <sheetFormatPr defaultColWidth="9.140625" defaultRowHeight="12.75"/>
  <cols>
    <col min="1" max="1" width="5.421875" style="9" bestFit="1" customWidth="1"/>
    <col min="2" max="2" width="10.7109375" style="9" bestFit="1" customWidth="1"/>
    <col min="3" max="3" width="48.00390625" style="9" customWidth="1"/>
    <col min="4" max="4" width="9.140625" style="9" customWidth="1"/>
    <col min="5" max="8" width="12.28125" style="9" customWidth="1"/>
    <col min="9" max="16384" width="9.140625" style="9" customWidth="1"/>
  </cols>
  <sheetData>
    <row r="1" spans="1:8" ht="60.75" customHeight="1" thickBot="1">
      <c r="A1" s="190"/>
      <c r="B1" s="190"/>
      <c r="C1" s="189"/>
      <c r="D1" s="189"/>
      <c r="E1" s="189"/>
      <c r="F1" s="189"/>
      <c r="G1" s="189"/>
      <c r="H1" s="189"/>
    </row>
    <row r="2" spans="1:8" ht="15.75" thickBot="1">
      <c r="A2" s="206" t="s">
        <v>5</v>
      </c>
      <c r="B2" s="207"/>
      <c r="C2" s="207"/>
      <c r="D2" s="207"/>
      <c r="E2" s="207"/>
      <c r="F2" s="207"/>
      <c r="G2" s="207"/>
      <c r="H2" s="208"/>
    </row>
    <row r="3" spans="1:8" ht="3.75" customHeight="1" thickBot="1">
      <c r="A3" s="204"/>
      <c r="B3" s="204"/>
      <c r="C3" s="204"/>
      <c r="D3" s="204"/>
      <c r="E3" s="204"/>
      <c r="F3" s="204"/>
      <c r="G3" s="204"/>
      <c r="H3" s="204"/>
    </row>
    <row r="4" spans="1:8" ht="19.5" customHeight="1" thickBot="1">
      <c r="A4" s="225" t="s">
        <v>4</v>
      </c>
      <c r="B4" s="226"/>
      <c r="C4" s="226"/>
      <c r="D4" s="226"/>
      <c r="E4" s="226"/>
      <c r="F4" s="226"/>
      <c r="G4" s="226"/>
      <c r="H4" s="227"/>
    </row>
    <row r="5" spans="1:8" ht="3.75" customHeight="1" thickBot="1">
      <c r="A5" s="15"/>
      <c r="B5" s="15"/>
      <c r="C5" s="15"/>
      <c r="D5" s="15"/>
      <c r="E5" s="15"/>
      <c r="F5" s="15"/>
      <c r="G5" s="15"/>
      <c r="H5" s="15"/>
    </row>
    <row r="6" spans="1:8" ht="19.5" customHeight="1">
      <c r="A6" s="216" t="s">
        <v>42</v>
      </c>
      <c r="B6" s="217"/>
      <c r="C6" s="217"/>
      <c r="D6" s="217"/>
      <c r="E6" s="218"/>
      <c r="F6" s="228" t="s">
        <v>43</v>
      </c>
      <c r="G6" s="229"/>
      <c r="H6" s="230"/>
    </row>
    <row r="7" spans="1:8" ht="19.5" customHeight="1">
      <c r="A7" s="219" t="s">
        <v>22</v>
      </c>
      <c r="B7" s="220"/>
      <c r="C7" s="220"/>
      <c r="D7" s="220"/>
      <c r="E7" s="221"/>
      <c r="F7" s="213" t="s">
        <v>11</v>
      </c>
      <c r="G7" s="214"/>
      <c r="H7" s="215"/>
    </row>
    <row r="8" spans="1:8" ht="19.5" customHeight="1">
      <c r="A8" s="194" t="s">
        <v>16</v>
      </c>
      <c r="B8" s="195"/>
      <c r="C8" s="195"/>
      <c r="D8" s="196"/>
      <c r="E8" s="222" t="s">
        <v>14</v>
      </c>
      <c r="F8" s="223"/>
      <c r="G8" s="223"/>
      <c r="H8" s="224"/>
    </row>
    <row r="9" spans="1:8" ht="19.5" customHeight="1">
      <c r="A9" s="194" t="s">
        <v>21</v>
      </c>
      <c r="B9" s="195"/>
      <c r="C9" s="195"/>
      <c r="D9" s="196"/>
      <c r="E9" s="211" t="s">
        <v>9</v>
      </c>
      <c r="F9" s="209" t="s">
        <v>7</v>
      </c>
      <c r="G9" s="16" t="s">
        <v>44</v>
      </c>
      <c r="H9" s="17" t="s">
        <v>8</v>
      </c>
    </row>
    <row r="10" spans="1:8" ht="19.5" customHeight="1" thickBot="1">
      <c r="A10" s="197" t="s">
        <v>15</v>
      </c>
      <c r="B10" s="198"/>
      <c r="C10" s="198"/>
      <c r="D10" s="199"/>
      <c r="E10" s="212"/>
      <c r="F10" s="210"/>
      <c r="G10" s="18" t="s">
        <v>10</v>
      </c>
      <c r="H10" s="52"/>
    </row>
    <row r="11" spans="1:8" ht="3.75" customHeight="1" thickBot="1">
      <c r="A11" s="203"/>
      <c r="B11" s="203"/>
      <c r="C11" s="203"/>
      <c r="D11" s="203"/>
      <c r="E11" s="203"/>
      <c r="F11" s="203"/>
      <c r="G11" s="203"/>
      <c r="H11" s="203"/>
    </row>
    <row r="12" spans="1:8" ht="39.75" thickBot="1">
      <c r="A12" s="19" t="s">
        <v>0</v>
      </c>
      <c r="B12" s="20" t="s">
        <v>6</v>
      </c>
      <c r="C12" s="20" t="s">
        <v>1</v>
      </c>
      <c r="D12" s="20" t="s">
        <v>3</v>
      </c>
      <c r="E12" s="20" t="s">
        <v>2</v>
      </c>
      <c r="F12" s="21" t="s">
        <v>19</v>
      </c>
      <c r="G12" s="21" t="s">
        <v>20</v>
      </c>
      <c r="H12" s="22" t="s">
        <v>12</v>
      </c>
    </row>
    <row r="13" spans="1:8" ht="18" customHeight="1">
      <c r="A13" s="23"/>
      <c r="B13" s="24"/>
      <c r="C13" s="25"/>
      <c r="D13" s="26"/>
      <c r="E13" s="27"/>
      <c r="F13" s="27"/>
      <c r="G13" s="10">
        <f>ROUND(F13+(F13*$H$10),2)</f>
        <v>0</v>
      </c>
      <c r="H13" s="11">
        <f>ROUND((E13*G13),2)</f>
        <v>0</v>
      </c>
    </row>
    <row r="14" spans="1:8" ht="18" customHeight="1">
      <c r="A14" s="28"/>
      <c r="B14" s="29"/>
      <c r="C14" s="30"/>
      <c r="D14" s="31"/>
      <c r="E14" s="32"/>
      <c r="F14" s="32"/>
      <c r="G14" s="10">
        <f>ROUND(F14+(F14*$H$10),2)</f>
        <v>0</v>
      </c>
      <c r="H14" s="11">
        <f>ROUND((E14*G14),2)</f>
        <v>0</v>
      </c>
    </row>
    <row r="15" spans="1:10" ht="12.75">
      <c r="A15" s="28"/>
      <c r="B15" s="29"/>
      <c r="C15" s="30"/>
      <c r="D15" s="31"/>
      <c r="E15" s="32"/>
      <c r="F15" s="32"/>
      <c r="G15" s="10">
        <f aca="true" t="shared" si="0" ref="G15:G41">ROUND(F15+(F15*$H$10),2)</f>
        <v>0</v>
      </c>
      <c r="H15" s="11">
        <f aca="true" t="shared" si="1" ref="H15:H41">ROUND((E15*G15),2)</f>
        <v>0</v>
      </c>
      <c r="J15" s="9">
        <v>0</v>
      </c>
    </row>
    <row r="16" spans="1:8" ht="18" customHeight="1">
      <c r="A16" s="28"/>
      <c r="B16" s="29"/>
      <c r="C16" s="30"/>
      <c r="D16" s="31"/>
      <c r="E16" s="32"/>
      <c r="F16" s="32"/>
      <c r="G16" s="10">
        <f t="shared" si="0"/>
        <v>0</v>
      </c>
      <c r="H16" s="11">
        <f t="shared" si="1"/>
        <v>0</v>
      </c>
    </row>
    <row r="17" spans="1:8" ht="18" customHeight="1">
      <c r="A17" s="33"/>
      <c r="B17" s="34"/>
      <c r="C17" s="35"/>
      <c r="D17" s="31"/>
      <c r="E17" s="32"/>
      <c r="F17" s="32"/>
      <c r="G17" s="10">
        <f t="shared" si="0"/>
        <v>0</v>
      </c>
      <c r="H17" s="11">
        <f t="shared" si="1"/>
        <v>0</v>
      </c>
    </row>
    <row r="18" spans="1:8" ht="12.75">
      <c r="A18" s="28"/>
      <c r="B18" s="29"/>
      <c r="C18" s="30"/>
      <c r="D18" s="31"/>
      <c r="E18" s="32"/>
      <c r="F18" s="32"/>
      <c r="G18" s="10">
        <f t="shared" si="0"/>
        <v>0</v>
      </c>
      <c r="H18" s="11">
        <f t="shared" si="1"/>
        <v>0</v>
      </c>
    </row>
    <row r="19" spans="1:8" ht="12.75">
      <c r="A19" s="28"/>
      <c r="B19" s="36"/>
      <c r="C19" s="30"/>
      <c r="D19" s="31"/>
      <c r="E19" s="32"/>
      <c r="F19" s="32"/>
      <c r="G19" s="10">
        <f t="shared" si="0"/>
        <v>0</v>
      </c>
      <c r="H19" s="11">
        <f t="shared" si="1"/>
        <v>0</v>
      </c>
    </row>
    <row r="20" spans="1:8" ht="12.75">
      <c r="A20" s="28"/>
      <c r="B20" s="36"/>
      <c r="C20" s="30"/>
      <c r="D20" s="36"/>
      <c r="E20" s="32"/>
      <c r="F20" s="32"/>
      <c r="G20" s="10">
        <f t="shared" si="0"/>
        <v>0</v>
      </c>
      <c r="H20" s="11">
        <f t="shared" si="1"/>
        <v>0</v>
      </c>
    </row>
    <row r="21" spans="1:8" ht="18" customHeight="1">
      <c r="A21" s="28"/>
      <c r="B21" s="36"/>
      <c r="C21" s="30"/>
      <c r="D21" s="31"/>
      <c r="E21" s="32"/>
      <c r="F21" s="32"/>
      <c r="G21" s="10">
        <f t="shared" si="0"/>
        <v>0</v>
      </c>
      <c r="H21" s="11">
        <f t="shared" si="1"/>
        <v>0</v>
      </c>
    </row>
    <row r="22" spans="1:8" ht="12.75">
      <c r="A22" s="28"/>
      <c r="B22" s="36"/>
      <c r="C22" s="30"/>
      <c r="D22" s="36"/>
      <c r="E22" s="32"/>
      <c r="F22" s="32"/>
      <c r="G22" s="10">
        <f t="shared" si="0"/>
        <v>0</v>
      </c>
      <c r="H22" s="11">
        <f t="shared" si="1"/>
        <v>0</v>
      </c>
    </row>
    <row r="23" spans="1:8" ht="12.75">
      <c r="A23" s="28"/>
      <c r="B23" s="36"/>
      <c r="C23" s="30"/>
      <c r="D23" s="36"/>
      <c r="E23" s="32"/>
      <c r="F23" s="32"/>
      <c r="G23" s="10">
        <f t="shared" si="0"/>
        <v>0</v>
      </c>
      <c r="H23" s="11">
        <f t="shared" si="1"/>
        <v>0</v>
      </c>
    </row>
    <row r="24" spans="1:8" ht="12.75">
      <c r="A24" s="28"/>
      <c r="B24" s="36"/>
      <c r="C24" s="30"/>
      <c r="D24" s="31"/>
      <c r="E24" s="32"/>
      <c r="F24" s="32"/>
      <c r="G24" s="10">
        <f t="shared" si="0"/>
        <v>0</v>
      </c>
      <c r="H24" s="11">
        <f t="shared" si="1"/>
        <v>0</v>
      </c>
    </row>
    <row r="25" spans="1:8" ht="12.75">
      <c r="A25" s="28"/>
      <c r="B25" s="36"/>
      <c r="C25" s="30"/>
      <c r="D25" s="36"/>
      <c r="E25" s="32"/>
      <c r="F25" s="32"/>
      <c r="G25" s="10">
        <f t="shared" si="0"/>
        <v>0</v>
      </c>
      <c r="H25" s="11">
        <f t="shared" si="1"/>
        <v>0</v>
      </c>
    </row>
    <row r="26" spans="1:9" ht="12.75">
      <c r="A26" s="28"/>
      <c r="B26" s="36"/>
      <c r="C26" s="30"/>
      <c r="D26" s="36"/>
      <c r="E26" s="32"/>
      <c r="F26" s="32"/>
      <c r="G26" s="10">
        <f t="shared" si="0"/>
        <v>0</v>
      </c>
      <c r="H26" s="11">
        <f t="shared" si="1"/>
        <v>0</v>
      </c>
      <c r="I26" s="37"/>
    </row>
    <row r="27" spans="1:8" ht="18" customHeight="1">
      <c r="A27" s="28"/>
      <c r="B27" s="29"/>
      <c r="C27" s="30"/>
      <c r="D27" s="31"/>
      <c r="E27" s="32"/>
      <c r="F27" s="32"/>
      <c r="G27" s="10">
        <f t="shared" si="0"/>
        <v>0</v>
      </c>
      <c r="H27" s="11">
        <f t="shared" si="1"/>
        <v>0</v>
      </c>
    </row>
    <row r="28" spans="1:8" ht="18" customHeight="1">
      <c r="A28" s="33"/>
      <c r="B28" s="34"/>
      <c r="C28" s="35"/>
      <c r="D28" s="31"/>
      <c r="E28" s="32"/>
      <c r="F28" s="32"/>
      <c r="G28" s="10">
        <f t="shared" si="0"/>
        <v>0</v>
      </c>
      <c r="H28" s="11">
        <f t="shared" si="1"/>
        <v>0</v>
      </c>
    </row>
    <row r="29" spans="1:8" ht="18" customHeight="1">
      <c r="A29" s="28"/>
      <c r="B29" s="36"/>
      <c r="C29" s="30"/>
      <c r="D29" s="31"/>
      <c r="E29" s="32"/>
      <c r="F29" s="32"/>
      <c r="G29" s="10">
        <f t="shared" si="0"/>
        <v>0</v>
      </c>
      <c r="H29" s="11">
        <f t="shared" si="1"/>
        <v>0</v>
      </c>
    </row>
    <row r="30" spans="1:8" ht="18" customHeight="1">
      <c r="A30" s="28"/>
      <c r="B30" s="29"/>
      <c r="C30" s="30"/>
      <c r="D30" s="31"/>
      <c r="E30" s="32"/>
      <c r="F30" s="32"/>
      <c r="G30" s="10">
        <f t="shared" si="0"/>
        <v>0</v>
      </c>
      <c r="H30" s="11">
        <f t="shared" si="1"/>
        <v>0</v>
      </c>
    </row>
    <row r="31" spans="1:8" ht="18" customHeight="1">
      <c r="A31" s="33"/>
      <c r="B31" s="34"/>
      <c r="C31" s="35"/>
      <c r="D31" s="31"/>
      <c r="E31" s="32"/>
      <c r="F31" s="32"/>
      <c r="G31" s="10">
        <f t="shared" si="0"/>
        <v>0</v>
      </c>
      <c r="H31" s="11">
        <f t="shared" si="1"/>
        <v>0</v>
      </c>
    </row>
    <row r="32" spans="1:8" ht="12.75">
      <c r="A32" s="28"/>
      <c r="B32" s="36"/>
      <c r="C32" s="30"/>
      <c r="D32" s="31"/>
      <c r="E32" s="32"/>
      <c r="F32" s="32"/>
      <c r="G32" s="10">
        <f t="shared" si="0"/>
        <v>0</v>
      </c>
      <c r="H32" s="11">
        <f t="shared" si="1"/>
        <v>0</v>
      </c>
    </row>
    <row r="33" spans="1:8" ht="18" customHeight="1">
      <c r="A33" s="28"/>
      <c r="B33" s="29"/>
      <c r="C33" s="30"/>
      <c r="D33" s="31"/>
      <c r="E33" s="32"/>
      <c r="F33" s="32"/>
      <c r="G33" s="10">
        <f t="shared" si="0"/>
        <v>0</v>
      </c>
      <c r="H33" s="11">
        <f t="shared" si="1"/>
        <v>0</v>
      </c>
    </row>
    <row r="34" spans="1:8" ht="18" customHeight="1">
      <c r="A34" s="28"/>
      <c r="B34" s="29"/>
      <c r="C34" s="30"/>
      <c r="D34" s="31"/>
      <c r="E34" s="32"/>
      <c r="F34" s="32"/>
      <c r="G34" s="10">
        <f t="shared" si="0"/>
        <v>0</v>
      </c>
      <c r="H34" s="11">
        <f t="shared" si="1"/>
        <v>0</v>
      </c>
    </row>
    <row r="35" spans="1:8" ht="18" customHeight="1">
      <c r="A35" s="28"/>
      <c r="B35" s="29"/>
      <c r="C35" s="30"/>
      <c r="D35" s="31"/>
      <c r="E35" s="32"/>
      <c r="F35" s="32"/>
      <c r="G35" s="10">
        <f t="shared" si="0"/>
        <v>0</v>
      </c>
      <c r="H35" s="11">
        <f t="shared" si="1"/>
        <v>0</v>
      </c>
    </row>
    <row r="36" spans="1:8" ht="18" customHeight="1">
      <c r="A36" s="28"/>
      <c r="B36" s="29"/>
      <c r="C36" s="30"/>
      <c r="D36" s="31"/>
      <c r="E36" s="32"/>
      <c r="F36" s="32"/>
      <c r="G36" s="10">
        <f t="shared" si="0"/>
        <v>0</v>
      </c>
      <c r="H36" s="11">
        <f t="shared" si="1"/>
        <v>0</v>
      </c>
    </row>
    <row r="37" spans="1:8" ht="18" customHeight="1">
      <c r="A37" s="28"/>
      <c r="B37" s="29"/>
      <c r="C37" s="30"/>
      <c r="D37" s="31"/>
      <c r="E37" s="32"/>
      <c r="F37" s="32"/>
      <c r="G37" s="10">
        <f t="shared" si="0"/>
        <v>0</v>
      </c>
      <c r="H37" s="11">
        <f t="shared" si="1"/>
        <v>0</v>
      </c>
    </row>
    <row r="38" spans="1:8" ht="18" customHeight="1">
      <c r="A38" s="28"/>
      <c r="B38" s="29"/>
      <c r="C38" s="30"/>
      <c r="D38" s="31"/>
      <c r="E38" s="32"/>
      <c r="F38" s="32"/>
      <c r="G38" s="10">
        <f t="shared" si="0"/>
        <v>0</v>
      </c>
      <c r="H38" s="11">
        <f t="shared" si="1"/>
        <v>0</v>
      </c>
    </row>
    <row r="39" spans="1:8" ht="18" customHeight="1">
      <c r="A39" s="28"/>
      <c r="B39" s="29"/>
      <c r="C39" s="30"/>
      <c r="D39" s="31"/>
      <c r="E39" s="32"/>
      <c r="F39" s="32"/>
      <c r="G39" s="10">
        <f t="shared" si="0"/>
        <v>0</v>
      </c>
      <c r="H39" s="11">
        <f t="shared" si="1"/>
        <v>0</v>
      </c>
    </row>
    <row r="40" spans="1:8" ht="18" customHeight="1">
      <c r="A40" s="28"/>
      <c r="B40" s="29"/>
      <c r="C40" s="30"/>
      <c r="D40" s="38"/>
      <c r="E40" s="32"/>
      <c r="F40" s="32"/>
      <c r="G40" s="10">
        <f t="shared" si="0"/>
        <v>0</v>
      </c>
      <c r="H40" s="11">
        <f t="shared" si="1"/>
        <v>0</v>
      </c>
    </row>
    <row r="41" spans="1:8" ht="18" customHeight="1" thickBot="1">
      <c r="A41" s="39"/>
      <c r="B41" s="40"/>
      <c r="C41" s="41"/>
      <c r="D41" s="42"/>
      <c r="E41" s="43"/>
      <c r="F41" s="44"/>
      <c r="G41" s="10">
        <f t="shared" si="0"/>
        <v>0</v>
      </c>
      <c r="H41" s="11">
        <f t="shared" si="1"/>
        <v>0</v>
      </c>
    </row>
    <row r="42" spans="1:8" ht="18" customHeight="1" thickBot="1">
      <c r="A42" s="200" t="s">
        <v>41</v>
      </c>
      <c r="B42" s="201"/>
      <c r="C42" s="201"/>
      <c r="D42" s="201"/>
      <c r="E42" s="201"/>
      <c r="F42" s="201"/>
      <c r="G42" s="202"/>
      <c r="H42" s="45">
        <f>SUM(H13:H41)</f>
        <v>0</v>
      </c>
    </row>
    <row r="43" spans="1:8" ht="14.25" customHeight="1">
      <c r="A43" s="46"/>
      <c r="B43" s="46"/>
      <c r="C43" s="46"/>
      <c r="D43" s="46"/>
      <c r="E43" s="46"/>
      <c r="F43" s="46"/>
      <c r="G43" s="46"/>
      <c r="H43" s="47"/>
    </row>
    <row r="44" spans="1:8" ht="11.25" customHeight="1">
      <c r="A44" s="48"/>
      <c r="B44" s="48"/>
      <c r="C44" s="48"/>
      <c r="D44" s="48"/>
      <c r="E44" s="48"/>
      <c r="F44" s="48"/>
      <c r="G44" s="48"/>
      <c r="H44" s="48"/>
    </row>
    <row r="45" spans="1:8" ht="11.25" customHeight="1">
      <c r="A45" s="48"/>
      <c r="B45" s="193"/>
      <c r="C45" s="193"/>
      <c r="D45" s="48"/>
      <c r="E45" s="193"/>
      <c r="F45" s="193"/>
      <c r="G45" s="49"/>
      <c r="H45" s="48"/>
    </row>
    <row r="46" spans="1:8" ht="12.75">
      <c r="A46" s="50"/>
      <c r="B46" s="191" t="s">
        <v>17</v>
      </c>
      <c r="C46" s="191"/>
      <c r="D46" s="50"/>
      <c r="E46" s="192" t="s">
        <v>13</v>
      </c>
      <c r="F46" s="192"/>
      <c r="G46" s="51"/>
      <c r="H46" s="50"/>
    </row>
    <row r="47" ht="12.75" hidden="1"/>
    <row r="50" spans="1:8" ht="11.25" customHeight="1">
      <c r="A50" s="48"/>
      <c r="B50" s="193"/>
      <c r="C50" s="193"/>
      <c r="D50" s="48"/>
      <c r="E50" s="205"/>
      <c r="F50" s="205"/>
      <c r="G50" s="49"/>
      <c r="H50" s="48"/>
    </row>
    <row r="51" spans="1:8" ht="12.75">
      <c r="A51" s="50"/>
      <c r="B51" s="191" t="s">
        <v>18</v>
      </c>
      <c r="C51" s="191"/>
      <c r="D51" s="50"/>
      <c r="E51" s="192"/>
      <c r="F51" s="192"/>
      <c r="G51" s="51"/>
      <c r="H51" s="50"/>
    </row>
    <row r="52" ht="12" customHeight="1"/>
    <row r="53" ht="11.25" customHeight="1"/>
    <row r="54" ht="12" customHeight="1"/>
    <row r="55" ht="13.5" customHeight="1"/>
    <row r="56" ht="4.5" customHeight="1"/>
  </sheetData>
  <sheetProtection/>
  <mergeCells count="25">
    <mergeCell ref="A2:H2"/>
    <mergeCell ref="F9:F10"/>
    <mergeCell ref="E9:E10"/>
    <mergeCell ref="F7:H7"/>
    <mergeCell ref="A6:E6"/>
    <mergeCell ref="A7:E7"/>
    <mergeCell ref="E8:H8"/>
    <mergeCell ref="A4:H4"/>
    <mergeCell ref="F6:H6"/>
    <mergeCell ref="A11:H11"/>
    <mergeCell ref="A3:H3"/>
    <mergeCell ref="E50:F50"/>
    <mergeCell ref="B51:C51"/>
    <mergeCell ref="E51:F51"/>
    <mergeCell ref="B50:C50"/>
    <mergeCell ref="C1:H1"/>
    <mergeCell ref="A1:B1"/>
    <mergeCell ref="B46:C46"/>
    <mergeCell ref="E46:F46"/>
    <mergeCell ref="E45:F45"/>
    <mergeCell ref="B45:C45"/>
    <mergeCell ref="A8:D8"/>
    <mergeCell ref="A10:D10"/>
    <mergeCell ref="A9:D9"/>
    <mergeCell ref="A42:G42"/>
  </mergeCells>
  <printOptions horizontalCentered="1"/>
  <pageMargins left="0.7874015748031497" right="0.1968503937007874" top="0.3937007874015748" bottom="0.3937007874015748" header="0" footer="0"/>
  <pageSetup fitToHeight="1" fitToWidth="1" horizontalDpi="300" verticalDpi="300" orientation="portrait" paperSize="9" scale="76" r:id="rId4"/>
  <drawing r:id="rId3"/>
  <legacyDrawing r:id="rId2"/>
  <oleObjects>
    <oleObject progId="Word.Picture.8" shapeId="3562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showGridLines="0" showZeros="0" tabSelected="1" view="pageBreakPreview" zoomScale="115" zoomScaleNormal="115" zoomScaleSheetLayoutView="115" zoomScalePageLayoutView="0" workbookViewId="0" topLeftCell="B9">
      <selection activeCell="J15" sqref="J15"/>
    </sheetView>
  </sheetViews>
  <sheetFormatPr defaultColWidth="9.140625" defaultRowHeight="12.75"/>
  <cols>
    <col min="1" max="1" width="2.7109375" style="0" customWidth="1"/>
    <col min="2" max="2" width="5.421875" style="0" bestFit="1" customWidth="1"/>
    <col min="3" max="3" width="8.28125" style="0" customWidth="1"/>
    <col min="4" max="4" width="48.00390625" style="0" customWidth="1"/>
    <col min="5" max="5" width="9.57421875" style="0" customWidth="1"/>
    <col min="6" max="6" width="12.7109375" style="0" customWidth="1"/>
    <col min="7" max="9" width="12.28125" style="0" customWidth="1"/>
    <col min="10" max="10" width="62.57421875" style="0" customWidth="1"/>
    <col min="11" max="11" width="25.8515625" style="0" customWidth="1"/>
  </cols>
  <sheetData>
    <row r="1" spans="2:9" ht="18" customHeight="1" thickBot="1">
      <c r="B1" s="250" t="s">
        <v>92</v>
      </c>
      <c r="C1" s="251"/>
      <c r="D1" s="251"/>
      <c r="E1" s="251"/>
      <c r="F1" s="251"/>
      <c r="G1" s="251"/>
      <c r="H1" s="251"/>
      <c r="I1" s="252"/>
    </row>
    <row r="2" spans="2:9" ht="3.75" customHeight="1" thickBot="1">
      <c r="B2" s="242"/>
      <c r="C2" s="243"/>
      <c r="D2" s="243"/>
      <c r="E2" s="243"/>
      <c r="F2" s="243"/>
      <c r="G2" s="243"/>
      <c r="H2" s="243"/>
      <c r="I2" s="244"/>
    </row>
    <row r="3" spans="2:9" ht="19.5" customHeight="1" thickBot="1">
      <c r="B3" s="269" t="s">
        <v>4</v>
      </c>
      <c r="C3" s="270"/>
      <c r="D3" s="270"/>
      <c r="E3" s="270"/>
      <c r="F3" s="270"/>
      <c r="G3" s="270"/>
      <c r="H3" s="270"/>
      <c r="I3" s="271"/>
    </row>
    <row r="4" spans="2:9" ht="3.75" customHeight="1" thickBot="1">
      <c r="B4" s="124"/>
      <c r="C4" s="7"/>
      <c r="D4" s="7"/>
      <c r="E4" s="7"/>
      <c r="F4" s="7"/>
      <c r="G4" s="7"/>
      <c r="H4" s="7"/>
      <c r="I4" s="125"/>
    </row>
    <row r="5" spans="2:9" ht="19.5" customHeight="1">
      <c r="B5" s="260" t="s">
        <v>72</v>
      </c>
      <c r="C5" s="261"/>
      <c r="D5" s="261"/>
      <c r="E5" s="261"/>
      <c r="F5" s="262"/>
      <c r="G5" s="272" t="s">
        <v>70</v>
      </c>
      <c r="H5" s="273"/>
      <c r="I5" s="274"/>
    </row>
    <row r="6" spans="2:9" ht="19.5" customHeight="1">
      <c r="B6" s="263" t="s">
        <v>189</v>
      </c>
      <c r="C6" s="264"/>
      <c r="D6" s="264"/>
      <c r="E6" s="264"/>
      <c r="F6" s="265"/>
      <c r="G6" s="257" t="s">
        <v>156</v>
      </c>
      <c r="H6" s="258"/>
      <c r="I6" s="259"/>
    </row>
    <row r="7" spans="2:9" ht="53.25" customHeight="1">
      <c r="B7" s="275" t="s">
        <v>187</v>
      </c>
      <c r="C7" s="276"/>
      <c r="D7" s="276"/>
      <c r="E7" s="277"/>
      <c r="F7" s="266" t="s">
        <v>14</v>
      </c>
      <c r="G7" s="267"/>
      <c r="H7" s="267"/>
      <c r="I7" s="268"/>
    </row>
    <row r="8" spans="2:9" ht="39.75" customHeight="1">
      <c r="B8" s="234" t="s">
        <v>186</v>
      </c>
      <c r="C8" s="235"/>
      <c r="D8" s="235"/>
      <c r="E8" s="236"/>
      <c r="F8" s="255" t="s">
        <v>9</v>
      </c>
      <c r="G8" s="253" t="s">
        <v>7</v>
      </c>
      <c r="H8" s="91" t="s">
        <v>71</v>
      </c>
      <c r="I8" s="4" t="s">
        <v>8</v>
      </c>
    </row>
    <row r="9" spans="2:9" ht="19.5" customHeight="1" thickBot="1">
      <c r="B9" s="231" t="s">
        <v>93</v>
      </c>
      <c r="C9" s="232"/>
      <c r="D9" s="232"/>
      <c r="E9" s="233"/>
      <c r="F9" s="256"/>
      <c r="G9" s="254"/>
      <c r="H9" s="8" t="s">
        <v>10</v>
      </c>
      <c r="I9" s="90">
        <v>0.25</v>
      </c>
    </row>
    <row r="10" spans="2:9" ht="3.75" customHeight="1" thickBot="1">
      <c r="B10" s="239"/>
      <c r="C10" s="240"/>
      <c r="D10" s="240"/>
      <c r="E10" s="240"/>
      <c r="F10" s="240"/>
      <c r="G10" s="240"/>
      <c r="H10" s="240"/>
      <c r="I10" s="241"/>
    </row>
    <row r="11" spans="2:9" ht="39.75" thickBot="1">
      <c r="B11" s="2" t="s">
        <v>0</v>
      </c>
      <c r="C11" s="126" t="s">
        <v>6</v>
      </c>
      <c r="D11" s="126" t="s">
        <v>1</v>
      </c>
      <c r="E11" s="126" t="s">
        <v>3</v>
      </c>
      <c r="F11" s="126" t="s">
        <v>2</v>
      </c>
      <c r="G11" s="127" t="s">
        <v>19</v>
      </c>
      <c r="H11" s="127" t="s">
        <v>20</v>
      </c>
      <c r="I11" s="128" t="s">
        <v>12</v>
      </c>
    </row>
    <row r="12" spans="2:9" s="53" customFormat="1" ht="18" customHeight="1" thickTop="1">
      <c r="B12" s="152">
        <v>1</v>
      </c>
      <c r="C12" s="130" t="s">
        <v>24</v>
      </c>
      <c r="D12" s="131" t="s">
        <v>25</v>
      </c>
      <c r="E12" s="132"/>
      <c r="F12" s="133"/>
      <c r="G12" s="133"/>
      <c r="H12" s="133"/>
      <c r="I12" s="134">
        <f>I13</f>
        <v>1642.33</v>
      </c>
    </row>
    <row r="13" spans="2:10" ht="81">
      <c r="B13" s="153" t="s">
        <v>26</v>
      </c>
      <c r="C13" s="135" t="s">
        <v>148</v>
      </c>
      <c r="D13" s="136" t="s">
        <v>149</v>
      </c>
      <c r="E13" s="93" t="s">
        <v>28</v>
      </c>
      <c r="F13" s="94">
        <v>1</v>
      </c>
      <c r="G13" s="94">
        <v>1313.86</v>
      </c>
      <c r="H13" s="94">
        <f aca="true" t="shared" si="0" ref="H13:H19">ROUND(G13+(G13*$I$9),2)</f>
        <v>1642.33</v>
      </c>
      <c r="I13" s="137">
        <v>1642.33</v>
      </c>
      <c r="J13" s="14"/>
    </row>
    <row r="14" spans="2:9" ht="18" customHeight="1">
      <c r="B14" s="154"/>
      <c r="C14" s="138"/>
      <c r="D14" s="139"/>
      <c r="E14" s="140"/>
      <c r="F14" s="141"/>
      <c r="G14" s="141"/>
      <c r="H14" s="141">
        <f t="shared" si="0"/>
        <v>0</v>
      </c>
      <c r="I14" s="142">
        <f aca="true" t="shared" si="1" ref="I13:I19">ROUND((F14*H14),2)</f>
        <v>0</v>
      </c>
    </row>
    <row r="15" spans="2:11" ht="18" customHeight="1">
      <c r="B15" s="155">
        <v>2</v>
      </c>
      <c r="C15" s="143" t="s">
        <v>29</v>
      </c>
      <c r="D15" s="144" t="s">
        <v>30</v>
      </c>
      <c r="E15" s="93"/>
      <c r="F15" s="94"/>
      <c r="G15" s="94"/>
      <c r="H15" s="94">
        <f t="shared" si="0"/>
        <v>0</v>
      </c>
      <c r="I15" s="145">
        <f>I16+I17+I18+I19</f>
        <v>612112.02</v>
      </c>
      <c r="K15" s="121">
        <v>171153.86</v>
      </c>
    </row>
    <row r="16" spans="2:11" ht="40.5">
      <c r="B16" s="153" t="s">
        <v>31</v>
      </c>
      <c r="C16" s="135" t="s">
        <v>155</v>
      </c>
      <c r="D16" s="136" t="s">
        <v>154</v>
      </c>
      <c r="E16" s="93" t="s">
        <v>157</v>
      </c>
      <c r="F16" s="94">
        <f>CALCULLO!E42</f>
        <v>2775.8136175</v>
      </c>
      <c r="G16" s="94">
        <v>0.52</v>
      </c>
      <c r="H16" s="94">
        <f t="shared" si="0"/>
        <v>0.65</v>
      </c>
      <c r="I16" s="137">
        <v>1804.28</v>
      </c>
      <c r="K16" s="122">
        <v>16948.99</v>
      </c>
    </row>
    <row r="17" spans="2:11" ht="20.25">
      <c r="B17" s="153" t="s">
        <v>32</v>
      </c>
      <c r="C17" s="135" t="s">
        <v>40</v>
      </c>
      <c r="D17" s="136" t="s">
        <v>153</v>
      </c>
      <c r="E17" s="93" t="s">
        <v>23</v>
      </c>
      <c r="F17" s="94">
        <f>CALCULLO!E43</f>
        <v>10299.865</v>
      </c>
      <c r="G17" s="94">
        <v>2.17</v>
      </c>
      <c r="H17" s="94">
        <f>ROUND(G17+(G17*$I$9),2)</f>
        <v>2.71</v>
      </c>
      <c r="I17" s="137">
        <v>27912.65</v>
      </c>
      <c r="K17" s="122">
        <v>27812.5</v>
      </c>
    </row>
    <row r="18" spans="2:11" ht="72" customHeight="1">
      <c r="B18" s="153" t="s">
        <v>33</v>
      </c>
      <c r="C18" s="135" t="s">
        <v>145</v>
      </c>
      <c r="D18" s="136" t="s">
        <v>146</v>
      </c>
      <c r="E18" s="93" t="s">
        <v>37</v>
      </c>
      <c r="F18" s="94">
        <f>CALCULLO!E44</f>
        <v>257.496625</v>
      </c>
      <c r="G18" s="94">
        <v>1718.77</v>
      </c>
      <c r="H18" s="94">
        <f t="shared" si="0"/>
        <v>2148.46</v>
      </c>
      <c r="I18" s="137">
        <v>553228.45</v>
      </c>
      <c r="J18" s="14"/>
      <c r="K18" s="122">
        <v>31176.15</v>
      </c>
    </row>
    <row r="19" spans="2:11" ht="21" thickBot="1">
      <c r="B19" s="156" t="s">
        <v>34</v>
      </c>
      <c r="C19" s="146" t="s">
        <v>150</v>
      </c>
      <c r="D19" s="147" t="s">
        <v>151</v>
      </c>
      <c r="E19" s="148" t="s">
        <v>152</v>
      </c>
      <c r="F19" s="149">
        <f>CALCULLO!E45</f>
        <v>12102.341375</v>
      </c>
      <c r="G19" s="149">
        <v>1.93</v>
      </c>
      <c r="H19" s="149">
        <f t="shared" si="0"/>
        <v>2.41</v>
      </c>
      <c r="I19" s="150">
        <v>29166.64</v>
      </c>
      <c r="J19" s="14"/>
      <c r="K19" s="122">
        <v>37130.89</v>
      </c>
    </row>
    <row r="20" spans="2:11" ht="18" customHeight="1" thickBot="1">
      <c r="B20" s="237" t="s">
        <v>41</v>
      </c>
      <c r="C20" s="238"/>
      <c r="D20" s="238"/>
      <c r="E20" s="238"/>
      <c r="F20" s="238"/>
      <c r="G20" s="238"/>
      <c r="H20" s="238"/>
      <c r="I20" s="129">
        <f>I15+I12</f>
        <v>613754.35</v>
      </c>
      <c r="J20" s="14"/>
      <c r="K20" s="122">
        <v>4219.42</v>
      </c>
    </row>
    <row r="21" spans="2:11" ht="14.25" customHeight="1">
      <c r="B21" s="12"/>
      <c r="C21" s="12"/>
      <c r="D21" s="12"/>
      <c r="E21" s="12"/>
      <c r="F21" s="12"/>
      <c r="G21" s="12"/>
      <c r="H21" s="12"/>
      <c r="I21" s="13"/>
      <c r="J21" s="14"/>
      <c r="K21" s="122">
        <v>4219.42</v>
      </c>
    </row>
    <row r="22" spans="2:11" ht="12" customHeight="1">
      <c r="B22" s="1"/>
      <c r="C22" s="1"/>
      <c r="D22" s="1"/>
      <c r="E22" s="1"/>
      <c r="F22" s="1"/>
      <c r="G22" s="1"/>
      <c r="H22" s="1"/>
      <c r="I22" s="1"/>
      <c r="J22" s="14"/>
      <c r="K22" s="122">
        <v>4219.42</v>
      </c>
    </row>
    <row r="23" spans="2:11" ht="12" customHeight="1">
      <c r="B23" s="1"/>
      <c r="C23" s="249"/>
      <c r="D23" s="249"/>
      <c r="E23" s="1"/>
      <c r="F23" s="248" t="s">
        <v>90</v>
      </c>
      <c r="G23" s="249"/>
      <c r="H23" s="5"/>
      <c r="I23" s="1"/>
      <c r="J23" s="14"/>
      <c r="K23" s="122">
        <v>19611.39</v>
      </c>
    </row>
    <row r="24" spans="2:11" ht="12.75">
      <c r="B24" s="3"/>
      <c r="C24" s="247" t="s">
        <v>89</v>
      </c>
      <c r="D24" s="247"/>
      <c r="E24" s="3"/>
      <c r="F24" s="246" t="s">
        <v>13</v>
      </c>
      <c r="G24" s="246"/>
      <c r="H24" s="6"/>
      <c r="I24" s="3"/>
      <c r="J24" s="14"/>
      <c r="K24" s="122">
        <v>8557.68</v>
      </c>
    </row>
    <row r="25" spans="10:11" ht="12.75">
      <c r="J25" s="14"/>
      <c r="K25" s="122">
        <v>9805.7</v>
      </c>
    </row>
    <row r="26" spans="10:11" ht="12.75">
      <c r="J26" s="123"/>
      <c r="K26" s="122">
        <v>13103.96</v>
      </c>
    </row>
    <row r="27" spans="2:11" ht="14.25" customHeight="1">
      <c r="B27" s="1"/>
      <c r="C27" s="245"/>
      <c r="D27" s="245"/>
      <c r="E27" s="1"/>
      <c r="F27" s="245"/>
      <c r="G27" s="245"/>
      <c r="H27" s="5"/>
      <c r="I27" s="1"/>
      <c r="J27" s="123"/>
      <c r="K27" s="122">
        <v>11328.55</v>
      </c>
    </row>
    <row r="28" spans="2:11" ht="12.75">
      <c r="B28" s="3"/>
      <c r="C28" s="246"/>
      <c r="D28" s="246"/>
      <c r="E28" s="3"/>
      <c r="F28" s="246"/>
      <c r="G28" s="246"/>
      <c r="H28" s="6"/>
      <c r="I28" s="3"/>
      <c r="J28" s="123"/>
      <c r="K28" s="122">
        <v>5552.99</v>
      </c>
    </row>
    <row r="29" spans="10:11" ht="12.75" customHeight="1">
      <c r="J29" s="123"/>
      <c r="K29" s="122">
        <v>39478.29</v>
      </c>
    </row>
    <row r="30" spans="10:11" ht="12.75">
      <c r="J30" s="123"/>
      <c r="K30" s="122">
        <v>28169.08</v>
      </c>
    </row>
    <row r="31" spans="10:11" ht="12.75">
      <c r="J31" s="14"/>
      <c r="K31" s="122">
        <v>19967.96</v>
      </c>
    </row>
    <row r="32" spans="10:11" ht="12.75">
      <c r="J32" s="14"/>
      <c r="K32" s="122">
        <v>20057.1</v>
      </c>
    </row>
    <row r="33" spans="10:11" ht="12.75">
      <c r="J33" s="14"/>
      <c r="K33" s="122">
        <v>16639.96</v>
      </c>
    </row>
    <row r="34" spans="10:11" ht="12.75">
      <c r="J34" s="14"/>
      <c r="K34" s="122">
        <v>8135.74</v>
      </c>
    </row>
    <row r="35" spans="10:11" ht="12.75">
      <c r="J35" s="14"/>
      <c r="K35" s="122">
        <v>31853.64</v>
      </c>
    </row>
    <row r="36" spans="10:11" ht="12.75">
      <c r="J36" s="14"/>
      <c r="K36" s="122">
        <v>43858.18</v>
      </c>
    </row>
    <row r="37" spans="10:11" ht="12.75">
      <c r="J37" s="173"/>
      <c r="K37" s="122">
        <v>34171.35</v>
      </c>
    </row>
    <row r="38" spans="10:11" ht="12.75">
      <c r="J38" s="173"/>
      <c r="K38" s="122">
        <v>1069.68</v>
      </c>
    </row>
    <row r="39" spans="10:11" ht="12.75">
      <c r="J39" s="173"/>
      <c r="K39" s="122">
        <f>I15-K15-K16-K17-K18-K19-K20-K21-K22-K23-K24-K25-K26-K27-K28-K29-K30-K31-K32-K33-K34-K35-K36-K37-K38</f>
        <v>3870.1200000000463</v>
      </c>
    </row>
  </sheetData>
  <sheetProtection/>
  <mergeCells count="23">
    <mergeCell ref="B1:I1"/>
    <mergeCell ref="G8:G9"/>
    <mergeCell ref="F8:F9"/>
    <mergeCell ref="G6:I6"/>
    <mergeCell ref="B5:F5"/>
    <mergeCell ref="B6:F6"/>
    <mergeCell ref="F7:I7"/>
    <mergeCell ref="B3:I3"/>
    <mergeCell ref="G5:I5"/>
    <mergeCell ref="B7:E7"/>
    <mergeCell ref="C28:D28"/>
    <mergeCell ref="F28:G28"/>
    <mergeCell ref="C27:D27"/>
    <mergeCell ref="C24:D24"/>
    <mergeCell ref="F24:G24"/>
    <mergeCell ref="F23:G23"/>
    <mergeCell ref="C23:D23"/>
    <mergeCell ref="B9:E9"/>
    <mergeCell ref="B8:E8"/>
    <mergeCell ref="B20:H20"/>
    <mergeCell ref="B10:I10"/>
    <mergeCell ref="B2:I2"/>
    <mergeCell ref="F27:G27"/>
  </mergeCells>
  <printOptions/>
  <pageMargins left="0.7874015748031497" right="0.1968503937007874" top="0.3937007874015748" bottom="0.3937007874015748" header="0" footer="0"/>
  <pageSetup horizontalDpi="600" verticalDpi="600" orientation="portrait" paperSize="9" scale="74" r:id="rId1"/>
  <colBreaks count="1" manualBreakCount="1">
    <brk id="9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90" zoomScaleSheetLayoutView="90" zoomScalePageLayoutView="0" workbookViewId="0" topLeftCell="A10">
      <selection activeCell="B16" sqref="B16:D16"/>
    </sheetView>
  </sheetViews>
  <sheetFormatPr defaultColWidth="9.140625" defaultRowHeight="12.75"/>
  <cols>
    <col min="4" max="4" width="39.57421875" style="0" customWidth="1"/>
    <col min="5" max="5" width="13.7109375" style="0" customWidth="1"/>
    <col min="6" max="7" width="14.00390625" style="0" customWidth="1"/>
    <col min="8" max="8" width="13.57421875" style="0" customWidth="1"/>
    <col min="9" max="9" width="19.421875" style="0" customWidth="1"/>
    <col min="10" max="10" width="21.7109375" style="0" customWidth="1"/>
    <col min="11" max="11" width="20.421875" style="0" customWidth="1"/>
    <col min="12" max="12" width="21.140625" style="0" customWidth="1"/>
  </cols>
  <sheetData>
    <row r="1" spans="1:12" ht="15">
      <c r="A1" s="370" t="s">
        <v>139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12.75">
      <c r="A2" s="310" t="s">
        <v>96</v>
      </c>
      <c r="B2" s="311"/>
      <c r="C2" s="312"/>
      <c r="D2" s="310" t="s">
        <v>97</v>
      </c>
      <c r="E2" s="312"/>
      <c r="F2" s="310" t="s">
        <v>98</v>
      </c>
      <c r="G2" s="312"/>
      <c r="H2" s="310" t="s">
        <v>99</v>
      </c>
      <c r="I2" s="312"/>
      <c r="J2" s="310" t="s">
        <v>100</v>
      </c>
      <c r="K2" s="311"/>
      <c r="L2" s="312"/>
    </row>
    <row r="3" spans="1:12" ht="12.75">
      <c r="A3" s="376" t="s">
        <v>101</v>
      </c>
      <c r="B3" s="377"/>
      <c r="C3" s="378"/>
      <c r="D3" s="382" t="s">
        <v>102</v>
      </c>
      <c r="E3" s="383"/>
      <c r="F3" s="386" t="s">
        <v>103</v>
      </c>
      <c r="G3" s="387"/>
      <c r="H3" s="353" t="s">
        <v>104</v>
      </c>
      <c r="I3" s="354"/>
      <c r="J3" s="357" t="str">
        <f>D3</f>
        <v>O1</v>
      </c>
      <c r="K3" s="358"/>
      <c r="L3" s="359"/>
    </row>
    <row r="4" spans="1:12" ht="12.75">
      <c r="A4" s="379"/>
      <c r="B4" s="380"/>
      <c r="C4" s="381"/>
      <c r="D4" s="384"/>
      <c r="E4" s="385"/>
      <c r="F4" s="388"/>
      <c r="G4" s="389"/>
      <c r="H4" s="355"/>
      <c r="I4" s="356"/>
      <c r="J4" s="360"/>
      <c r="K4" s="361"/>
      <c r="L4" s="362"/>
    </row>
    <row r="5" spans="1:12" ht="15">
      <c r="A5" s="340" t="s">
        <v>105</v>
      </c>
      <c r="B5" s="341"/>
      <c r="C5" s="341"/>
      <c r="D5" s="341"/>
      <c r="E5" s="341"/>
      <c r="F5" s="341"/>
      <c r="G5" s="341"/>
      <c r="H5" s="342"/>
      <c r="I5" s="363" t="s">
        <v>106</v>
      </c>
      <c r="J5" s="364"/>
      <c r="K5" s="374">
        <v>44334</v>
      </c>
      <c r="L5" s="375"/>
    </row>
    <row r="6" spans="1:12" ht="15">
      <c r="A6" s="365" t="s">
        <v>107</v>
      </c>
      <c r="B6" s="366"/>
      <c r="C6" s="366"/>
      <c r="D6" s="366"/>
      <c r="E6" s="366"/>
      <c r="F6" s="366"/>
      <c r="G6" s="366"/>
      <c r="H6" s="367"/>
      <c r="I6" s="368" t="s">
        <v>108</v>
      </c>
      <c r="J6" s="369"/>
      <c r="K6" s="390" t="s">
        <v>140</v>
      </c>
      <c r="L6" s="391"/>
    </row>
    <row r="7" spans="1:12" ht="12.75">
      <c r="A7" s="340" t="s">
        <v>109</v>
      </c>
      <c r="B7" s="341"/>
      <c r="C7" s="342"/>
      <c r="D7" s="343" t="s">
        <v>143</v>
      </c>
      <c r="E7" s="344"/>
      <c r="F7" s="345"/>
      <c r="G7" s="340" t="s">
        <v>110</v>
      </c>
      <c r="H7" s="342"/>
      <c r="I7" s="346" t="s">
        <v>111</v>
      </c>
      <c r="J7" s="346" t="s">
        <v>112</v>
      </c>
      <c r="K7" s="346" t="s">
        <v>113</v>
      </c>
      <c r="L7" s="346" t="s">
        <v>114</v>
      </c>
    </row>
    <row r="8" spans="1:12" ht="25.5" customHeight="1">
      <c r="A8" s="392" t="s">
        <v>144</v>
      </c>
      <c r="B8" s="393"/>
      <c r="C8" s="394"/>
      <c r="D8" s="398" t="s">
        <v>142</v>
      </c>
      <c r="E8" s="399"/>
      <c r="F8" s="400"/>
      <c r="G8" s="348" t="s">
        <v>115</v>
      </c>
      <c r="H8" s="349"/>
      <c r="I8" s="347"/>
      <c r="J8" s="347"/>
      <c r="K8" s="347"/>
      <c r="L8" s="347"/>
    </row>
    <row r="9" spans="1:12" ht="39.75" customHeight="1">
      <c r="A9" s="395"/>
      <c r="B9" s="396"/>
      <c r="C9" s="397"/>
      <c r="D9" s="350" t="s">
        <v>136</v>
      </c>
      <c r="E9" s="351"/>
      <c r="F9" s="352"/>
      <c r="G9" s="363" t="s">
        <v>138</v>
      </c>
      <c r="H9" s="373"/>
      <c r="I9" s="111">
        <f>K31</f>
        <v>104597.97</v>
      </c>
      <c r="J9" s="113">
        <f>K31</f>
        <v>104597.97</v>
      </c>
      <c r="K9" s="111">
        <f>K31</f>
        <v>104597.97</v>
      </c>
      <c r="L9" s="111">
        <v>0</v>
      </c>
    </row>
    <row r="10" spans="1:12" ht="15">
      <c r="A10" s="95"/>
      <c r="B10" s="100"/>
      <c r="C10" s="100"/>
      <c r="D10" s="99"/>
      <c r="E10" s="99"/>
      <c r="F10" s="105"/>
      <c r="G10" s="105"/>
      <c r="H10" s="110"/>
      <c r="I10" s="112"/>
      <c r="J10" s="112"/>
      <c r="K10" s="114"/>
      <c r="L10" s="117"/>
    </row>
    <row r="11" spans="1:12" ht="12.75">
      <c r="A11" s="327" t="s">
        <v>0</v>
      </c>
      <c r="B11" s="329" t="s">
        <v>116</v>
      </c>
      <c r="C11" s="330"/>
      <c r="D11" s="331"/>
      <c r="E11" s="371" t="s">
        <v>137</v>
      </c>
      <c r="F11" s="335" t="s">
        <v>117</v>
      </c>
      <c r="G11" s="336"/>
      <c r="H11" s="337"/>
      <c r="I11" s="327" t="s">
        <v>118</v>
      </c>
      <c r="J11" s="338" t="s">
        <v>119</v>
      </c>
      <c r="K11" s="335" t="s">
        <v>120</v>
      </c>
      <c r="L11" s="337"/>
    </row>
    <row r="12" spans="1:12" ht="35.25" customHeight="1">
      <c r="A12" s="328"/>
      <c r="B12" s="332"/>
      <c r="C12" s="333"/>
      <c r="D12" s="334"/>
      <c r="E12" s="372"/>
      <c r="F12" s="106" t="s">
        <v>121</v>
      </c>
      <c r="G12" s="109" t="s">
        <v>122</v>
      </c>
      <c r="H12" s="109" t="s">
        <v>123</v>
      </c>
      <c r="I12" s="328"/>
      <c r="J12" s="339"/>
      <c r="K12" s="115" t="s">
        <v>122</v>
      </c>
      <c r="L12" s="115" t="s">
        <v>123</v>
      </c>
    </row>
    <row r="13" spans="1:12" ht="17.25">
      <c r="A13" s="96" t="s">
        <v>67</v>
      </c>
      <c r="B13" s="324" t="s">
        <v>25</v>
      </c>
      <c r="C13" s="325"/>
      <c r="D13" s="326"/>
      <c r="E13" s="102"/>
      <c r="F13" s="107"/>
      <c r="G13" s="107"/>
      <c r="H13" s="107"/>
      <c r="I13" s="107"/>
      <c r="J13" s="107"/>
      <c r="K13" s="116">
        <f>K14</f>
        <v>1360.94</v>
      </c>
      <c r="L13" s="116">
        <f>L14</f>
        <v>1360.94</v>
      </c>
    </row>
    <row r="14" spans="1:12" ht="87.75" customHeight="1">
      <c r="A14" s="97" t="s">
        <v>124</v>
      </c>
      <c r="B14" s="279" t="s">
        <v>46</v>
      </c>
      <c r="C14" s="280"/>
      <c r="D14" s="281"/>
      <c r="E14" s="103">
        <v>1</v>
      </c>
      <c r="F14" s="108"/>
      <c r="G14" s="103">
        <f>E14</f>
        <v>1</v>
      </c>
      <c r="H14" s="103">
        <f>G14+F14</f>
        <v>1</v>
      </c>
      <c r="I14" s="118" t="s">
        <v>141</v>
      </c>
      <c r="J14" s="119">
        <v>1360.94</v>
      </c>
      <c r="K14" s="119">
        <v>1360.94</v>
      </c>
      <c r="L14" s="119">
        <v>1360.94</v>
      </c>
    </row>
    <row r="15" spans="1:12" ht="17.25">
      <c r="A15" s="96" t="s">
        <v>68</v>
      </c>
      <c r="B15" s="324" t="s">
        <v>30</v>
      </c>
      <c r="C15" s="325"/>
      <c r="D15" s="326"/>
      <c r="E15" s="96"/>
      <c r="F15" s="107"/>
      <c r="G15" s="96"/>
      <c r="H15" s="96"/>
      <c r="I15" s="107"/>
      <c r="J15" s="120"/>
      <c r="K15" s="116">
        <f>K16+K17+K18+K19+K20+K21</f>
        <v>103237.03</v>
      </c>
      <c r="L15" s="116">
        <f aca="true" t="shared" si="0" ref="L15:L22">K15</f>
        <v>103237.03</v>
      </c>
    </row>
    <row r="16" spans="1:12" ht="36.75" customHeight="1">
      <c r="A16" s="97" t="s">
        <v>31</v>
      </c>
      <c r="B16" s="279" t="s">
        <v>47</v>
      </c>
      <c r="C16" s="280" t="s">
        <v>47</v>
      </c>
      <c r="D16" s="281" t="s">
        <v>47</v>
      </c>
      <c r="E16" s="103">
        <v>779.63435</v>
      </c>
      <c r="F16" s="108"/>
      <c r="G16" s="103">
        <f aca="true" t="shared" si="1" ref="G16:G21">E16</f>
        <v>779.63435</v>
      </c>
      <c r="H16" s="103">
        <f aca="true" t="shared" si="2" ref="H16:H21">G16+F16</f>
        <v>779.63435</v>
      </c>
      <c r="I16" s="118" t="s">
        <v>39</v>
      </c>
      <c r="J16" s="119">
        <v>0.56</v>
      </c>
      <c r="K16" s="119">
        <v>436.59</v>
      </c>
      <c r="L16" s="119">
        <f t="shared" si="0"/>
        <v>436.59</v>
      </c>
    </row>
    <row r="17" spans="1:12" ht="48" customHeight="1">
      <c r="A17" s="97" t="s">
        <v>32</v>
      </c>
      <c r="B17" s="279" t="s">
        <v>48</v>
      </c>
      <c r="C17" s="280" t="s">
        <v>48</v>
      </c>
      <c r="D17" s="281" t="s">
        <v>48</v>
      </c>
      <c r="E17" s="103">
        <v>3175.7</v>
      </c>
      <c r="F17" s="108"/>
      <c r="G17" s="103">
        <f t="shared" si="1"/>
        <v>3175.7</v>
      </c>
      <c r="H17" s="103">
        <f t="shared" si="2"/>
        <v>3175.7</v>
      </c>
      <c r="I17" s="118" t="s">
        <v>23</v>
      </c>
      <c r="J17" s="119">
        <v>1.75</v>
      </c>
      <c r="K17" s="119">
        <v>5557.48</v>
      </c>
      <c r="L17" s="119">
        <f t="shared" si="0"/>
        <v>5557.48</v>
      </c>
    </row>
    <row r="18" spans="1:12" ht="27.75" customHeight="1">
      <c r="A18" s="97" t="s">
        <v>33</v>
      </c>
      <c r="B18" s="279" t="s">
        <v>75</v>
      </c>
      <c r="C18" s="280" t="s">
        <v>75</v>
      </c>
      <c r="D18" s="281" t="s">
        <v>75</v>
      </c>
      <c r="E18" s="103">
        <v>1942.8881788799997</v>
      </c>
      <c r="F18" s="108"/>
      <c r="G18" s="103">
        <f t="shared" si="1"/>
        <v>1942.8881788799997</v>
      </c>
      <c r="H18" s="103">
        <f t="shared" si="2"/>
        <v>1942.8881788799997</v>
      </c>
      <c r="I18" s="118" t="s">
        <v>38</v>
      </c>
      <c r="J18" s="119">
        <v>0.99</v>
      </c>
      <c r="K18" s="119">
        <v>1923.46</v>
      </c>
      <c r="L18" s="119">
        <f t="shared" si="0"/>
        <v>1923.46</v>
      </c>
    </row>
    <row r="19" spans="1:12" ht="30.75" customHeight="1">
      <c r="A19" s="97" t="s">
        <v>34</v>
      </c>
      <c r="B19" s="279" t="s">
        <v>76</v>
      </c>
      <c r="C19" s="280" t="s">
        <v>76</v>
      </c>
      <c r="D19" s="281" t="s">
        <v>76</v>
      </c>
      <c r="E19" s="103">
        <v>6736.040783999999</v>
      </c>
      <c r="F19" s="108"/>
      <c r="G19" s="103">
        <f t="shared" si="1"/>
        <v>6736.040783999999</v>
      </c>
      <c r="H19" s="103">
        <f t="shared" si="2"/>
        <v>6736.040783999999</v>
      </c>
      <c r="I19" s="118" t="s">
        <v>39</v>
      </c>
      <c r="J19" s="119">
        <v>0.56</v>
      </c>
      <c r="K19" s="119">
        <v>3772.18</v>
      </c>
      <c r="L19" s="119">
        <f t="shared" si="0"/>
        <v>3772.18</v>
      </c>
    </row>
    <row r="20" spans="1:12" ht="59.25" customHeight="1">
      <c r="A20" s="97" t="s">
        <v>35</v>
      </c>
      <c r="B20" s="279" t="s">
        <v>49</v>
      </c>
      <c r="C20" s="280" t="s">
        <v>49</v>
      </c>
      <c r="D20" s="281" t="s">
        <v>49</v>
      </c>
      <c r="E20" s="103">
        <v>95.27099999999999</v>
      </c>
      <c r="F20" s="108"/>
      <c r="G20" s="103">
        <f t="shared" si="1"/>
        <v>95.27099999999999</v>
      </c>
      <c r="H20" s="103">
        <f t="shared" si="2"/>
        <v>95.27099999999999</v>
      </c>
      <c r="I20" s="118" t="s">
        <v>37</v>
      </c>
      <c r="J20" s="119">
        <v>869.74</v>
      </c>
      <c r="K20" s="119">
        <v>82860.13</v>
      </c>
      <c r="L20" s="119">
        <f t="shared" si="0"/>
        <v>82860.13</v>
      </c>
    </row>
    <row r="21" spans="1:12" ht="65.25" customHeight="1">
      <c r="A21" s="97" t="s">
        <v>36</v>
      </c>
      <c r="B21" s="279" t="s">
        <v>94</v>
      </c>
      <c r="C21" s="280" t="s">
        <v>49</v>
      </c>
      <c r="D21" s="281" t="s">
        <v>49</v>
      </c>
      <c r="E21" s="103">
        <v>5297.0676</v>
      </c>
      <c r="F21" s="108"/>
      <c r="G21" s="103">
        <f t="shared" si="1"/>
        <v>5297.0676</v>
      </c>
      <c r="H21" s="103">
        <f t="shared" si="2"/>
        <v>5297.0676</v>
      </c>
      <c r="I21" s="118" t="s">
        <v>38</v>
      </c>
      <c r="J21" s="119">
        <v>1.64</v>
      </c>
      <c r="K21" s="119">
        <v>8687.19</v>
      </c>
      <c r="L21" s="119">
        <f t="shared" si="0"/>
        <v>8687.19</v>
      </c>
    </row>
    <row r="22" spans="1:12" ht="17.25">
      <c r="A22" s="321" t="s">
        <v>125</v>
      </c>
      <c r="B22" s="322"/>
      <c r="C22" s="322"/>
      <c r="D22" s="322"/>
      <c r="E22" s="322"/>
      <c r="F22" s="322"/>
      <c r="G22" s="322"/>
      <c r="H22" s="322"/>
      <c r="I22" s="322"/>
      <c r="J22" s="323"/>
      <c r="K22" s="116">
        <f>K15+K13</f>
        <v>104597.97</v>
      </c>
      <c r="L22" s="116">
        <f t="shared" si="0"/>
        <v>104597.97</v>
      </c>
    </row>
    <row r="23" spans="1:12" ht="12.75">
      <c r="A23" s="313" t="s">
        <v>126</v>
      </c>
      <c r="B23" s="314"/>
      <c r="C23" s="314"/>
      <c r="D23" s="314"/>
      <c r="E23" s="314"/>
      <c r="F23" s="314"/>
      <c r="G23" s="314"/>
      <c r="H23" s="314"/>
      <c r="I23" s="315" t="s">
        <v>127</v>
      </c>
      <c r="J23" s="305"/>
      <c r="K23" s="304" t="s">
        <v>128</v>
      </c>
      <c r="L23" s="305"/>
    </row>
    <row r="24" spans="1:12" ht="12.75">
      <c r="A24" s="285"/>
      <c r="B24" s="286"/>
      <c r="C24" s="286"/>
      <c r="D24" s="286"/>
      <c r="E24" s="286"/>
      <c r="F24" s="286"/>
      <c r="G24" s="286"/>
      <c r="H24" s="286"/>
      <c r="I24" s="286"/>
      <c r="J24" s="287"/>
      <c r="K24" s="317"/>
      <c r="L24" s="318"/>
    </row>
    <row r="25" spans="1:12" ht="12.75">
      <c r="A25" s="288"/>
      <c r="B25" s="316"/>
      <c r="C25" s="316"/>
      <c r="D25" s="316"/>
      <c r="E25" s="316"/>
      <c r="F25" s="316"/>
      <c r="G25" s="316"/>
      <c r="H25" s="316"/>
      <c r="I25" s="316"/>
      <c r="J25" s="290"/>
      <c r="K25" s="319"/>
      <c r="L25" s="320"/>
    </row>
    <row r="26" spans="1:12" ht="12.75">
      <c r="A26" s="288"/>
      <c r="B26" s="316"/>
      <c r="C26" s="316"/>
      <c r="D26" s="316"/>
      <c r="E26" s="316"/>
      <c r="F26" s="316"/>
      <c r="G26" s="316"/>
      <c r="H26" s="316"/>
      <c r="I26" s="316"/>
      <c r="J26" s="290"/>
      <c r="K26" s="304" t="s">
        <v>129</v>
      </c>
      <c r="L26" s="305"/>
    </row>
    <row r="27" spans="1:12" ht="12.75">
      <c r="A27" s="288"/>
      <c r="B27" s="316"/>
      <c r="C27" s="316"/>
      <c r="D27" s="316"/>
      <c r="E27" s="316"/>
      <c r="F27" s="316"/>
      <c r="G27" s="316"/>
      <c r="H27" s="316"/>
      <c r="I27" s="316"/>
      <c r="J27" s="290"/>
      <c r="K27" s="317">
        <f>+K24</f>
        <v>0</v>
      </c>
      <c r="L27" s="318"/>
    </row>
    <row r="28" spans="1:12" ht="12.75">
      <c r="A28" s="291"/>
      <c r="B28" s="292"/>
      <c r="C28" s="292"/>
      <c r="D28" s="292"/>
      <c r="E28" s="292"/>
      <c r="F28" s="292"/>
      <c r="G28" s="292"/>
      <c r="H28" s="292"/>
      <c r="I28" s="292"/>
      <c r="J28" s="293"/>
      <c r="K28" s="319"/>
      <c r="L28" s="320"/>
    </row>
    <row r="29" spans="1:12" ht="12.75">
      <c r="A29" s="282" t="s">
        <v>130</v>
      </c>
      <c r="B29" s="283"/>
      <c r="C29" s="283"/>
      <c r="D29" s="283"/>
      <c r="E29" s="284"/>
      <c r="F29" s="304" t="s">
        <v>105</v>
      </c>
      <c r="G29" s="305"/>
      <c r="H29" s="282" t="s">
        <v>131</v>
      </c>
      <c r="I29" s="283"/>
      <c r="J29" s="284"/>
      <c r="K29" s="306" t="s">
        <v>132</v>
      </c>
      <c r="L29" s="307"/>
    </row>
    <row r="30" spans="1:12" ht="12.75">
      <c r="A30" s="285"/>
      <c r="B30" s="286"/>
      <c r="C30" s="286"/>
      <c r="D30" s="286"/>
      <c r="E30" s="287"/>
      <c r="F30" s="285"/>
      <c r="G30" s="287"/>
      <c r="H30" s="310"/>
      <c r="I30" s="311"/>
      <c r="J30" s="312"/>
      <c r="K30" s="308"/>
      <c r="L30" s="309"/>
    </row>
    <row r="31" spans="1:12" ht="12.75">
      <c r="A31" s="288"/>
      <c r="B31" s="289"/>
      <c r="C31" s="289"/>
      <c r="D31" s="289"/>
      <c r="E31" s="290"/>
      <c r="F31" s="294"/>
      <c r="G31" s="295"/>
      <c r="H31" s="294" t="s">
        <v>133</v>
      </c>
      <c r="I31" s="296"/>
      <c r="J31" s="295"/>
      <c r="K31" s="297">
        <f>K22</f>
        <v>104597.97</v>
      </c>
      <c r="L31" s="298"/>
    </row>
    <row r="32" spans="1:12" ht="27.75" customHeight="1">
      <c r="A32" s="291"/>
      <c r="B32" s="292"/>
      <c r="C32" s="292"/>
      <c r="D32" s="292"/>
      <c r="E32" s="293"/>
      <c r="F32" s="301" t="s">
        <v>134</v>
      </c>
      <c r="G32" s="302"/>
      <c r="H32" s="301" t="s">
        <v>135</v>
      </c>
      <c r="I32" s="303"/>
      <c r="J32" s="302"/>
      <c r="K32" s="299"/>
      <c r="L32" s="300"/>
    </row>
    <row r="33" ht="12.75">
      <c r="A33" s="98"/>
    </row>
    <row r="34" spans="1:12" ht="12.75">
      <c r="A34" s="278"/>
      <c r="B34" s="278"/>
      <c r="C34" s="278"/>
      <c r="D34" s="101"/>
      <c r="E34" s="104"/>
      <c r="F34" s="101"/>
      <c r="K34" s="278"/>
      <c r="L34" s="278"/>
    </row>
  </sheetData>
  <sheetProtection/>
  <mergeCells count="68">
    <mergeCell ref="E11:E12"/>
    <mergeCell ref="G9:H9"/>
    <mergeCell ref="I7:I8"/>
    <mergeCell ref="K5:L5"/>
    <mergeCell ref="A3:C4"/>
    <mergeCell ref="D3:E4"/>
    <mergeCell ref="F3:G4"/>
    <mergeCell ref="K6:L6"/>
    <mergeCell ref="A8:C9"/>
    <mergeCell ref="D8:F8"/>
    <mergeCell ref="A1:L1"/>
    <mergeCell ref="A2:C2"/>
    <mergeCell ref="D2:E2"/>
    <mergeCell ref="F2:G2"/>
    <mergeCell ref="H2:I2"/>
    <mergeCell ref="J2:L2"/>
    <mergeCell ref="G8:H8"/>
    <mergeCell ref="D9:F9"/>
    <mergeCell ref="H3:I4"/>
    <mergeCell ref="J3:L4"/>
    <mergeCell ref="A5:H5"/>
    <mergeCell ref="I5:J5"/>
    <mergeCell ref="A6:H6"/>
    <mergeCell ref="I6:J6"/>
    <mergeCell ref="F11:H11"/>
    <mergeCell ref="I11:I12"/>
    <mergeCell ref="J11:J12"/>
    <mergeCell ref="K11:L11"/>
    <mergeCell ref="A7:C7"/>
    <mergeCell ref="D7:F7"/>
    <mergeCell ref="G7:H7"/>
    <mergeCell ref="J7:J8"/>
    <mergeCell ref="K7:K8"/>
    <mergeCell ref="L7:L8"/>
    <mergeCell ref="B13:D13"/>
    <mergeCell ref="B14:D14"/>
    <mergeCell ref="B15:D15"/>
    <mergeCell ref="B16:D16"/>
    <mergeCell ref="B17:D17"/>
    <mergeCell ref="A11:A12"/>
    <mergeCell ref="B11:D12"/>
    <mergeCell ref="K24:L25"/>
    <mergeCell ref="K26:L26"/>
    <mergeCell ref="K27:L28"/>
    <mergeCell ref="B18:D18"/>
    <mergeCell ref="B19:D19"/>
    <mergeCell ref="B21:D21"/>
    <mergeCell ref="A22:J22"/>
    <mergeCell ref="F29:G29"/>
    <mergeCell ref="H29:J29"/>
    <mergeCell ref="K29:L30"/>
    <mergeCell ref="F30:G30"/>
    <mergeCell ref="H30:J30"/>
    <mergeCell ref="A23:H23"/>
    <mergeCell ref="I23:J23"/>
    <mergeCell ref="K23:L23"/>
    <mergeCell ref="A24:H28"/>
    <mergeCell ref="I24:J28"/>
    <mergeCell ref="A34:C34"/>
    <mergeCell ref="K34:L34"/>
    <mergeCell ref="B20:D20"/>
    <mergeCell ref="A29:E29"/>
    <mergeCell ref="A30:E32"/>
    <mergeCell ref="F31:G31"/>
    <mergeCell ref="H31:J31"/>
    <mergeCell ref="K31:L32"/>
    <mergeCell ref="F32:G32"/>
    <mergeCell ref="H32:J32"/>
  </mergeCells>
  <printOptions/>
  <pageMargins left="0.511811024" right="0.511811024" top="0.787401575" bottom="0.787401575" header="0.31496062" footer="0.31496062"/>
  <pageSetup horizontalDpi="600" verticalDpi="6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view="pageBreakPreview" zoomScale="75" zoomScaleNormal="75" zoomScaleSheetLayoutView="75" zoomScalePageLayoutView="0" workbookViewId="0" topLeftCell="A1">
      <selection activeCell="G17" sqref="G17"/>
    </sheetView>
  </sheetViews>
  <sheetFormatPr defaultColWidth="9.140625" defaultRowHeight="12.75"/>
  <cols>
    <col min="1" max="1" width="12.140625" style="54" customWidth="1"/>
    <col min="2" max="2" width="10.421875" style="54" customWidth="1"/>
    <col min="3" max="3" width="68.00390625" style="54" customWidth="1"/>
    <col min="4" max="4" width="14.28125" style="56" customWidth="1"/>
    <col min="5" max="5" width="17.7109375" style="56" customWidth="1"/>
    <col min="6" max="6" width="15.00390625" style="54" customWidth="1"/>
    <col min="7" max="7" width="15.140625" style="54" customWidth="1"/>
    <col min="8" max="10" width="9.421875" style="54" customWidth="1"/>
    <col min="11" max="11" width="12.8515625" style="54" customWidth="1"/>
    <col min="12" max="16384" width="9.140625" style="54" customWidth="1"/>
  </cols>
  <sheetData>
    <row r="1" spans="1:11" ht="52.5" customHeight="1" thickBot="1">
      <c r="A1" s="401"/>
      <c r="B1" s="402"/>
      <c r="C1" s="402"/>
      <c r="D1" s="402"/>
      <c r="E1" s="402"/>
      <c r="F1" s="402"/>
      <c r="G1" s="402"/>
      <c r="H1" s="402"/>
      <c r="I1" s="402"/>
      <c r="J1" s="402"/>
      <c r="K1" s="403"/>
    </row>
    <row r="2" spans="1:11" ht="2.25" customHeight="1" thickBot="1">
      <c r="A2" s="55"/>
      <c r="B2" s="55"/>
      <c r="C2" s="55"/>
      <c r="F2" s="56"/>
      <c r="G2" s="56"/>
      <c r="H2" s="56"/>
      <c r="I2" s="55"/>
      <c r="J2" s="55"/>
      <c r="K2" s="55"/>
    </row>
    <row r="3" spans="1:11" ht="15.75" thickBot="1">
      <c r="A3" s="416" t="s">
        <v>50</v>
      </c>
      <c r="B3" s="417"/>
      <c r="C3" s="417"/>
      <c r="D3" s="417"/>
      <c r="E3" s="417"/>
      <c r="F3" s="417"/>
      <c r="G3" s="417"/>
      <c r="H3" s="417"/>
      <c r="I3" s="417"/>
      <c r="J3" s="417"/>
      <c r="K3" s="418"/>
    </row>
    <row r="4" ht="3.75" customHeight="1" thickBot="1"/>
    <row r="5" spans="1:11" ht="18" customHeight="1" thickBot="1">
      <c r="A5" s="404" t="s">
        <v>51</v>
      </c>
      <c r="B5" s="405"/>
      <c r="C5" s="405"/>
      <c r="D5" s="405"/>
      <c r="E5" s="405"/>
      <c r="F5" s="405"/>
      <c r="G5" s="405"/>
      <c r="H5" s="405"/>
      <c r="I5" s="405"/>
      <c r="J5" s="405"/>
      <c r="K5" s="406"/>
    </row>
    <row r="6" spans="1:11" ht="18" customHeight="1">
      <c r="A6" s="427" t="e">
        <f>'Modelo Planilha Orcamentaria'!B5:F5</f>
        <v>#VALUE!</v>
      </c>
      <c r="B6" s="420"/>
      <c r="C6" s="422"/>
      <c r="D6" s="420" t="s">
        <v>52</v>
      </c>
      <c r="E6" s="420"/>
      <c r="F6" s="420"/>
      <c r="G6" s="420"/>
      <c r="H6" s="422"/>
      <c r="I6" s="419" t="s">
        <v>147</v>
      </c>
      <c r="J6" s="420"/>
      <c r="K6" s="421"/>
    </row>
    <row r="7" spans="1:11" ht="18" customHeight="1" thickBot="1">
      <c r="A7" s="409" t="e">
        <f>'Modelo Planilha Orcamentaria'!B6:F6</f>
        <v>#VALUE!</v>
      </c>
      <c r="B7" s="410"/>
      <c r="C7" s="411"/>
      <c r="D7" s="410" t="s">
        <v>88</v>
      </c>
      <c r="E7" s="410"/>
      <c r="F7" s="410"/>
      <c r="G7" s="410"/>
      <c r="H7" s="410"/>
      <c r="I7" s="423" t="s">
        <v>95</v>
      </c>
      <c r="J7" s="410"/>
      <c r="K7" s="424"/>
    </row>
    <row r="8" spans="1:11" ht="36" customHeight="1">
      <c r="A8" s="57" t="s">
        <v>0</v>
      </c>
      <c r="B8" s="58" t="s">
        <v>6</v>
      </c>
      <c r="C8" s="58" t="s">
        <v>53</v>
      </c>
      <c r="D8" s="59" t="s">
        <v>54</v>
      </c>
      <c r="E8" s="59" t="s">
        <v>55</v>
      </c>
      <c r="F8" s="58" t="s">
        <v>56</v>
      </c>
      <c r="G8" s="58" t="s">
        <v>57</v>
      </c>
      <c r="H8" s="58" t="s">
        <v>58</v>
      </c>
      <c r="I8" s="58" t="s">
        <v>59</v>
      </c>
      <c r="J8" s="58" t="s">
        <v>60</v>
      </c>
      <c r="K8" s="60" t="s">
        <v>61</v>
      </c>
    </row>
    <row r="9" spans="1:11" ht="14.25" customHeight="1">
      <c r="A9" s="425" t="s">
        <v>67</v>
      </c>
      <c r="B9" s="407" t="s">
        <v>24</v>
      </c>
      <c r="C9" s="407" t="s">
        <v>25</v>
      </c>
      <c r="D9" s="174" t="s">
        <v>62</v>
      </c>
      <c r="E9" s="175">
        <f>E10/E14</f>
        <v>0.0026758751282170137</v>
      </c>
      <c r="F9" s="175">
        <f>E9</f>
        <v>0.0026758751282170137</v>
      </c>
      <c r="G9" s="175"/>
      <c r="H9" s="175"/>
      <c r="I9" s="176"/>
      <c r="J9" s="177"/>
      <c r="K9" s="178"/>
    </row>
    <row r="10" spans="1:11" ht="14.25" customHeight="1">
      <c r="A10" s="426"/>
      <c r="B10" s="408"/>
      <c r="C10" s="408"/>
      <c r="D10" s="174" t="s">
        <v>63</v>
      </c>
      <c r="E10" s="179">
        <f>'Modelo Planilha Orcamentaria'!I12</f>
        <v>1642.33</v>
      </c>
      <c r="F10" s="179">
        <f>E10</f>
        <v>1642.33</v>
      </c>
      <c r="G10" s="179">
        <f>G9*$E$10</f>
        <v>0</v>
      </c>
      <c r="H10" s="179">
        <f>H9*$E$10</f>
        <v>0</v>
      </c>
      <c r="I10" s="179">
        <f>I9*$E$10</f>
        <v>0</v>
      </c>
      <c r="J10" s="179">
        <f>J9*$E$10</f>
        <v>0</v>
      </c>
      <c r="K10" s="180">
        <f>K9*$E$10</f>
        <v>0</v>
      </c>
    </row>
    <row r="11" spans="1:11" ht="14.25" customHeight="1">
      <c r="A11" s="425" t="s">
        <v>68</v>
      </c>
      <c r="B11" s="407" t="s">
        <v>29</v>
      </c>
      <c r="C11" s="407" t="s">
        <v>30</v>
      </c>
      <c r="D11" s="174" t="s">
        <v>62</v>
      </c>
      <c r="E11" s="175">
        <f>E12/E14</f>
        <v>0.997324124871783</v>
      </c>
      <c r="F11" s="175">
        <v>0.5</v>
      </c>
      <c r="G11" s="175">
        <v>0.5</v>
      </c>
      <c r="H11" s="175"/>
      <c r="I11" s="176"/>
      <c r="J11" s="177"/>
      <c r="K11" s="178"/>
    </row>
    <row r="12" spans="1:11" ht="14.25" customHeight="1">
      <c r="A12" s="426"/>
      <c r="B12" s="408"/>
      <c r="C12" s="408"/>
      <c r="D12" s="174" t="s">
        <v>63</v>
      </c>
      <c r="E12" s="179">
        <f>'Modelo Planilha Orcamentaria'!I15</f>
        <v>612112.02</v>
      </c>
      <c r="F12" s="179">
        <f>E12*F11</f>
        <v>306056.01</v>
      </c>
      <c r="G12" s="179">
        <f>G11*$E$12</f>
        <v>306056.01</v>
      </c>
      <c r="H12" s="179">
        <f>H11*$E$12</f>
        <v>0</v>
      </c>
      <c r="I12" s="179">
        <f>I11*$E$12</f>
        <v>0</v>
      </c>
      <c r="J12" s="179">
        <f>J11*$E$12</f>
        <v>0</v>
      </c>
      <c r="K12" s="180">
        <f>K11*$E$12</f>
        <v>0</v>
      </c>
    </row>
    <row r="13" spans="1:11" ht="14.25" customHeight="1">
      <c r="A13" s="412" t="s">
        <v>64</v>
      </c>
      <c r="B13" s="413"/>
      <c r="C13" s="413"/>
      <c r="D13" s="181" t="s">
        <v>62</v>
      </c>
      <c r="E13" s="182">
        <v>1</v>
      </c>
      <c r="F13" s="182">
        <f>F14/$E$14</f>
        <v>0.5013379375641086</v>
      </c>
      <c r="G13" s="182"/>
      <c r="H13" s="182"/>
      <c r="I13" s="182"/>
      <c r="J13" s="182"/>
      <c r="K13" s="183"/>
    </row>
    <row r="14" spans="1:11" ht="13.5" customHeight="1" thickBot="1">
      <c r="A14" s="414"/>
      <c r="B14" s="415"/>
      <c r="C14" s="415"/>
      <c r="D14" s="184" t="s">
        <v>63</v>
      </c>
      <c r="E14" s="185">
        <f>E12+E10</f>
        <v>613754.35</v>
      </c>
      <c r="F14" s="185">
        <f>F12+F10</f>
        <v>307698.34</v>
      </c>
      <c r="G14" s="185">
        <f>G12</f>
        <v>306056.01</v>
      </c>
      <c r="H14" s="185"/>
      <c r="I14" s="185"/>
      <c r="J14" s="185"/>
      <c r="K14" s="186"/>
    </row>
    <row r="15" spans="1:11" ht="1.5" customHeight="1" thickBot="1">
      <c r="A15" s="61"/>
      <c r="B15" s="61"/>
      <c r="C15" s="61"/>
      <c r="D15" s="62"/>
      <c r="E15" s="62"/>
      <c r="F15" s="61"/>
      <c r="G15" s="61"/>
      <c r="H15" s="61"/>
      <c r="I15" s="61"/>
      <c r="J15" s="61"/>
      <c r="K15" s="61"/>
    </row>
    <row r="16" spans="1:13" ht="14.25" customHeight="1">
      <c r="A16" s="63"/>
      <c r="B16" s="64"/>
      <c r="C16" s="64"/>
      <c r="D16" s="64"/>
      <c r="E16" s="64"/>
      <c r="F16" s="64"/>
      <c r="G16" s="65"/>
      <c r="H16" s="66"/>
      <c r="I16" s="67"/>
      <c r="J16" s="67"/>
      <c r="K16" s="68"/>
      <c r="M16" s="69" t="s">
        <v>65</v>
      </c>
    </row>
    <row r="17" spans="1:11" ht="14.25" customHeight="1">
      <c r="A17" s="70"/>
      <c r="B17" s="71"/>
      <c r="C17" s="71"/>
      <c r="D17" s="72"/>
      <c r="E17" s="428" t="s">
        <v>90</v>
      </c>
      <c r="F17" s="428"/>
      <c r="G17" s="73"/>
      <c r="H17" s="74" t="s">
        <v>66</v>
      </c>
      <c r="I17" s="75"/>
      <c r="J17" s="75"/>
      <c r="K17" s="76"/>
    </row>
    <row r="18" spans="1:11" ht="14.25" customHeight="1">
      <c r="A18" s="77"/>
      <c r="B18" s="247" t="s">
        <v>89</v>
      </c>
      <c r="C18" s="247"/>
      <c r="D18" s="78"/>
      <c r="E18" s="246" t="s">
        <v>13</v>
      </c>
      <c r="F18" s="246"/>
      <c r="G18" s="79"/>
      <c r="H18" s="80"/>
      <c r="I18" s="75"/>
      <c r="J18" s="75"/>
      <c r="K18" s="81"/>
    </row>
    <row r="19" spans="1:11" ht="15" customHeight="1">
      <c r="A19" s="82"/>
      <c r="B19" s="83"/>
      <c r="C19" s="83"/>
      <c r="D19" s="78"/>
      <c r="E19" s="78"/>
      <c r="F19" s="75"/>
      <c r="G19" s="84"/>
      <c r="H19" s="80"/>
      <c r="I19" s="75"/>
      <c r="J19" s="75"/>
      <c r="K19" s="81"/>
    </row>
    <row r="20" spans="1:11" ht="13.5" customHeight="1">
      <c r="A20" s="85"/>
      <c r="B20" s="249"/>
      <c r="C20" s="249"/>
      <c r="D20" s="86"/>
      <c r="E20" s="86"/>
      <c r="F20" s="87"/>
      <c r="G20" s="84"/>
      <c r="H20" s="80"/>
      <c r="I20" s="75"/>
      <c r="J20" s="75"/>
      <c r="K20" s="81"/>
    </row>
    <row r="21" spans="1:11" ht="14.25" customHeight="1">
      <c r="A21" s="88"/>
      <c r="B21" s="247" t="s">
        <v>91</v>
      </c>
      <c r="C21" s="247"/>
      <c r="D21" s="89"/>
      <c r="E21" s="89"/>
      <c r="F21" s="75"/>
      <c r="G21" s="84"/>
      <c r="H21" s="80"/>
      <c r="I21" s="75"/>
      <c r="J21" s="75"/>
      <c r="K21" s="81"/>
    </row>
    <row r="22" spans="1:11" ht="13.5" customHeight="1">
      <c r="A22" s="75"/>
      <c r="B22" s="75"/>
      <c r="C22" s="75"/>
      <c r="D22" s="78"/>
      <c r="E22" s="78"/>
      <c r="F22" s="75"/>
      <c r="G22" s="75"/>
      <c r="H22" s="80"/>
      <c r="I22" s="75"/>
      <c r="J22" s="75"/>
      <c r="K22" s="75"/>
    </row>
  </sheetData>
  <sheetProtection/>
  <mergeCells count="21">
    <mergeCell ref="A6:C6"/>
    <mergeCell ref="B18:C18"/>
    <mergeCell ref="B20:C20"/>
    <mergeCell ref="E17:F17"/>
    <mergeCell ref="A9:A10"/>
    <mergeCell ref="I7:K7"/>
    <mergeCell ref="B21:C21"/>
    <mergeCell ref="A11:A12"/>
    <mergeCell ref="B11:B12"/>
    <mergeCell ref="C11:C12"/>
    <mergeCell ref="E18:F18"/>
    <mergeCell ref="A1:K1"/>
    <mergeCell ref="A5:K5"/>
    <mergeCell ref="B9:B10"/>
    <mergeCell ref="C9:C10"/>
    <mergeCell ref="A7:C7"/>
    <mergeCell ref="A13:C14"/>
    <mergeCell ref="A3:K3"/>
    <mergeCell ref="D7:H7"/>
    <mergeCell ref="I6:K6"/>
    <mergeCell ref="D6:H6"/>
  </mergeCells>
  <printOptions horizontalCentered="1"/>
  <pageMargins left="0.3937007874015748" right="0.1968503937007874" top="0.5905511811023623" bottom="0.1968503937007874" header="0.1968503937007874" footer="0"/>
  <pageSetup fitToHeight="1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showGridLines="0" showZeros="0" view="pageBreakPreview" zoomScaleNormal="115" zoomScaleSheetLayoutView="100" zoomScalePageLayoutView="0" workbookViewId="0" topLeftCell="A25">
      <selection activeCell="A38" sqref="A38:C38"/>
    </sheetView>
  </sheetViews>
  <sheetFormatPr defaultColWidth="9.140625" defaultRowHeight="12.75"/>
  <cols>
    <col min="1" max="1" width="5.421875" style="0" bestFit="1" customWidth="1"/>
    <col min="2" max="2" width="13.57421875" style="0" customWidth="1"/>
    <col min="3" max="3" width="51.28125" style="0" customWidth="1"/>
    <col min="5" max="5" width="14.8515625" style="0" customWidth="1"/>
    <col min="6" max="8" width="12.28125" style="0" customWidth="1"/>
    <col min="10" max="10" width="25.7109375" style="0" customWidth="1"/>
  </cols>
  <sheetData>
    <row r="1" spans="1:8" ht="15">
      <c r="A1" s="435" t="s">
        <v>45</v>
      </c>
      <c r="B1" s="436"/>
      <c r="C1" s="436"/>
      <c r="D1" s="436"/>
      <c r="E1" s="436"/>
      <c r="F1" s="436"/>
      <c r="G1" s="436"/>
      <c r="H1" s="437"/>
    </row>
    <row r="2" spans="1:8" ht="3.75" customHeight="1">
      <c r="A2" s="438"/>
      <c r="B2" s="439"/>
      <c r="C2" s="439"/>
      <c r="D2" s="439"/>
      <c r="E2" s="439"/>
      <c r="F2" s="439"/>
      <c r="G2" s="439"/>
      <c r="H2" s="440"/>
    </row>
    <row r="3" spans="1:8" ht="19.5" customHeight="1">
      <c r="A3" s="441" t="s">
        <v>4</v>
      </c>
      <c r="B3" s="442"/>
      <c r="C3" s="442"/>
      <c r="D3" s="442"/>
      <c r="E3" s="442"/>
      <c r="F3" s="442"/>
      <c r="G3" s="442"/>
      <c r="H3" s="443"/>
    </row>
    <row r="4" spans="1:8" ht="3.75" customHeight="1">
      <c r="A4" s="157"/>
      <c r="B4" s="158"/>
      <c r="C4" s="158"/>
      <c r="D4" s="158"/>
      <c r="E4" s="158"/>
      <c r="F4" s="158"/>
      <c r="G4" s="158"/>
      <c r="H4" s="159"/>
    </row>
    <row r="5" spans="1:8" ht="19.5" customHeight="1">
      <c r="A5" s="444" t="s">
        <v>72</v>
      </c>
      <c r="B5" s="445"/>
      <c r="C5" s="445"/>
      <c r="D5" s="445"/>
      <c r="E5" s="445"/>
      <c r="F5" s="257" t="s">
        <v>70</v>
      </c>
      <c r="G5" s="257"/>
      <c r="H5" s="259"/>
    </row>
    <row r="6" spans="1:8" ht="19.5" customHeight="1">
      <c r="A6" s="446" t="s">
        <v>173</v>
      </c>
      <c r="B6" s="447"/>
      <c r="C6" s="447"/>
      <c r="D6" s="447"/>
      <c r="E6" s="447"/>
      <c r="F6" s="257" t="s">
        <v>69</v>
      </c>
      <c r="G6" s="257"/>
      <c r="H6" s="259"/>
    </row>
    <row r="7" spans="1:8" ht="19.5" customHeight="1">
      <c r="A7" s="448" t="s">
        <v>87</v>
      </c>
      <c r="B7" s="257"/>
      <c r="C7" s="257"/>
      <c r="D7" s="257"/>
      <c r="E7" s="442" t="s">
        <v>14</v>
      </c>
      <c r="F7" s="442"/>
      <c r="G7" s="442"/>
      <c r="H7" s="443"/>
    </row>
    <row r="8" spans="1:8" ht="19.5" customHeight="1">
      <c r="A8" s="448" t="s">
        <v>73</v>
      </c>
      <c r="B8" s="257"/>
      <c r="C8" s="257"/>
      <c r="D8" s="257"/>
      <c r="E8" s="442" t="s">
        <v>9</v>
      </c>
      <c r="F8" s="257" t="s">
        <v>7</v>
      </c>
      <c r="G8" s="160" t="s">
        <v>71</v>
      </c>
      <c r="H8" s="151" t="s">
        <v>8</v>
      </c>
    </row>
    <row r="9" spans="1:8" ht="19.5" customHeight="1">
      <c r="A9" s="449" t="s">
        <v>74</v>
      </c>
      <c r="B9" s="450"/>
      <c r="C9" s="450"/>
      <c r="D9" s="450"/>
      <c r="E9" s="442"/>
      <c r="F9" s="257"/>
      <c r="G9" s="158" t="s">
        <v>10</v>
      </c>
      <c r="H9" s="161">
        <v>0.25</v>
      </c>
    </row>
    <row r="10" spans="1:8" ht="3.75" customHeight="1">
      <c r="A10" s="451"/>
      <c r="B10" s="452"/>
      <c r="C10" s="452"/>
      <c r="D10" s="452"/>
      <c r="E10" s="452"/>
      <c r="F10" s="452"/>
      <c r="G10" s="452"/>
      <c r="H10" s="453"/>
    </row>
    <row r="11" spans="1:8" ht="12.75">
      <c r="A11" s="157" t="s">
        <v>0</v>
      </c>
      <c r="B11" s="158" t="s">
        <v>6</v>
      </c>
      <c r="C11" s="158" t="s">
        <v>1</v>
      </c>
      <c r="D11" s="158" t="s">
        <v>3</v>
      </c>
      <c r="E11" s="158" t="s">
        <v>2</v>
      </c>
      <c r="F11" s="452" t="s">
        <v>77</v>
      </c>
      <c r="G11" s="452"/>
      <c r="H11" s="453"/>
    </row>
    <row r="12" spans="1:8" s="53" customFormat="1" ht="18" customHeight="1">
      <c r="A12" s="162">
        <v>1</v>
      </c>
      <c r="B12" s="163" t="s">
        <v>24</v>
      </c>
      <c r="C12" s="144" t="s">
        <v>25</v>
      </c>
      <c r="D12" s="93"/>
      <c r="E12" s="94"/>
      <c r="F12" s="458"/>
      <c r="G12" s="458"/>
      <c r="H12" s="459"/>
    </row>
    <row r="13" spans="1:9" ht="71.25">
      <c r="A13" s="165" t="s">
        <v>26</v>
      </c>
      <c r="B13" s="166" t="s">
        <v>27</v>
      </c>
      <c r="C13" s="136" t="s">
        <v>46</v>
      </c>
      <c r="D13" s="93" t="s">
        <v>28</v>
      </c>
      <c r="E13" s="94">
        <v>1</v>
      </c>
      <c r="F13" s="458">
        <v>1</v>
      </c>
      <c r="G13" s="458"/>
      <c r="H13" s="459"/>
      <c r="I13" s="14"/>
    </row>
    <row r="14" spans="1:9" ht="23.25" customHeight="1">
      <c r="A14" s="433" t="s">
        <v>80</v>
      </c>
      <c r="B14" s="434"/>
      <c r="C14" s="434"/>
      <c r="D14" s="93" t="s">
        <v>83</v>
      </c>
      <c r="E14" s="94" t="s">
        <v>84</v>
      </c>
      <c r="F14" s="94" t="s">
        <v>85</v>
      </c>
      <c r="G14" s="94" t="s">
        <v>86</v>
      </c>
      <c r="H14" s="167" t="s">
        <v>81</v>
      </c>
      <c r="I14" s="14"/>
    </row>
    <row r="15" spans="1:9" ht="27.75" customHeight="1">
      <c r="A15" s="431" t="s">
        <v>177</v>
      </c>
      <c r="B15" s="432"/>
      <c r="C15" s="432"/>
      <c r="D15" s="93">
        <v>288</v>
      </c>
      <c r="E15" s="94">
        <v>10</v>
      </c>
      <c r="F15" s="94">
        <f aca="true" t="shared" si="0" ref="F15:F28">D15*E15</f>
        <v>2880</v>
      </c>
      <c r="G15" s="94">
        <f aca="true" t="shared" si="1" ref="G15:G28">F15*0.025</f>
        <v>72</v>
      </c>
      <c r="H15" s="167"/>
      <c r="I15" s="14"/>
    </row>
    <row r="16" spans="1:9" ht="27" customHeight="1">
      <c r="A16" s="431" t="s">
        <v>175</v>
      </c>
      <c r="B16" s="432"/>
      <c r="C16" s="432"/>
      <c r="D16" s="93">
        <v>31</v>
      </c>
      <c r="E16" s="94">
        <v>9.2</v>
      </c>
      <c r="F16" s="94">
        <f t="shared" si="0"/>
        <v>285.2</v>
      </c>
      <c r="G16" s="94">
        <f t="shared" si="1"/>
        <v>7.13</v>
      </c>
      <c r="H16" s="167"/>
      <c r="I16" s="14"/>
    </row>
    <row r="17" spans="1:9" ht="27" customHeight="1">
      <c r="A17" s="431" t="s">
        <v>176</v>
      </c>
      <c r="B17" s="432"/>
      <c r="C17" s="432"/>
      <c r="D17" s="93">
        <v>78</v>
      </c>
      <c r="E17" s="94">
        <v>6</v>
      </c>
      <c r="F17" s="94">
        <f t="shared" si="0"/>
        <v>468</v>
      </c>
      <c r="G17" s="94">
        <f t="shared" si="1"/>
        <v>11.700000000000001</v>
      </c>
      <c r="H17" s="167"/>
      <c r="I17" s="14"/>
    </row>
    <row r="18" spans="1:9" ht="15">
      <c r="A18" s="429" t="s">
        <v>163</v>
      </c>
      <c r="B18" s="430"/>
      <c r="C18" s="430"/>
      <c r="D18" s="93">
        <v>86</v>
      </c>
      <c r="E18" s="94">
        <v>6.1</v>
      </c>
      <c r="F18" s="94">
        <f t="shared" si="0"/>
        <v>524.6</v>
      </c>
      <c r="G18" s="94">
        <f t="shared" si="1"/>
        <v>13.115000000000002</v>
      </c>
      <c r="H18" s="167"/>
      <c r="I18" s="14"/>
    </row>
    <row r="19" spans="1:9" ht="15">
      <c r="A19" s="429" t="s">
        <v>164</v>
      </c>
      <c r="B19" s="430"/>
      <c r="C19" s="430"/>
      <c r="D19" s="93">
        <v>88</v>
      </c>
      <c r="E19" s="94">
        <v>7.1</v>
      </c>
      <c r="F19" s="94">
        <f t="shared" si="0"/>
        <v>624.8</v>
      </c>
      <c r="G19" s="94">
        <f t="shared" si="1"/>
        <v>15.62</v>
      </c>
      <c r="H19" s="167"/>
      <c r="I19" s="14"/>
    </row>
    <row r="20" spans="1:9" ht="15">
      <c r="A20" s="429" t="s">
        <v>178</v>
      </c>
      <c r="B20" s="430"/>
      <c r="C20" s="430"/>
      <c r="D20" s="93">
        <v>10</v>
      </c>
      <c r="E20" s="94">
        <v>7.1</v>
      </c>
      <c r="F20" s="94">
        <f t="shared" si="0"/>
        <v>71</v>
      </c>
      <c r="G20" s="94">
        <f t="shared" si="1"/>
        <v>1.7750000000000001</v>
      </c>
      <c r="H20" s="167"/>
      <c r="I20" s="14"/>
    </row>
    <row r="21" spans="1:9" ht="15">
      <c r="A21" s="429" t="s">
        <v>165</v>
      </c>
      <c r="B21" s="430"/>
      <c r="C21" s="430"/>
      <c r="D21" s="93">
        <v>10</v>
      </c>
      <c r="E21" s="94">
        <v>7.1</v>
      </c>
      <c r="F21" s="94">
        <f t="shared" si="0"/>
        <v>71</v>
      </c>
      <c r="G21" s="94">
        <f t="shared" si="1"/>
        <v>1.7750000000000001</v>
      </c>
      <c r="H21" s="167"/>
      <c r="I21" s="14"/>
    </row>
    <row r="22" spans="1:9" ht="15">
      <c r="A22" s="429" t="s">
        <v>166</v>
      </c>
      <c r="B22" s="430"/>
      <c r="C22" s="430"/>
      <c r="D22" s="93">
        <v>10</v>
      </c>
      <c r="E22" s="94">
        <v>7.1</v>
      </c>
      <c r="F22" s="94">
        <f t="shared" si="0"/>
        <v>71</v>
      </c>
      <c r="G22" s="94">
        <f t="shared" si="1"/>
        <v>1.7750000000000001</v>
      </c>
      <c r="H22" s="167"/>
      <c r="I22" s="14"/>
    </row>
    <row r="23" spans="1:9" ht="27" customHeight="1">
      <c r="A23" s="431" t="s">
        <v>179</v>
      </c>
      <c r="B23" s="432"/>
      <c r="C23" s="432"/>
      <c r="D23" s="93">
        <v>66</v>
      </c>
      <c r="E23" s="94">
        <v>5</v>
      </c>
      <c r="F23" s="94">
        <f t="shared" si="0"/>
        <v>330</v>
      </c>
      <c r="G23" s="94">
        <f t="shared" si="1"/>
        <v>8.25</v>
      </c>
      <c r="H23" s="167"/>
      <c r="I23" s="14"/>
    </row>
    <row r="24" spans="1:9" ht="15">
      <c r="A24" s="429" t="s">
        <v>180</v>
      </c>
      <c r="B24" s="430"/>
      <c r="C24" s="430"/>
      <c r="D24" s="93">
        <v>12</v>
      </c>
      <c r="E24" s="94">
        <v>12</v>
      </c>
      <c r="F24" s="94">
        <f t="shared" si="0"/>
        <v>144</v>
      </c>
      <c r="G24" s="94">
        <f t="shared" si="1"/>
        <v>3.6</v>
      </c>
      <c r="H24" s="167"/>
      <c r="I24" s="14"/>
    </row>
    <row r="25" spans="1:9" ht="29.25" customHeight="1">
      <c r="A25" s="431" t="s">
        <v>181</v>
      </c>
      <c r="B25" s="432"/>
      <c r="C25" s="432"/>
      <c r="D25" s="93">
        <v>33</v>
      </c>
      <c r="E25" s="94">
        <v>5</v>
      </c>
      <c r="F25" s="94">
        <f t="shared" si="0"/>
        <v>165</v>
      </c>
      <c r="G25" s="94">
        <f t="shared" si="1"/>
        <v>4.125</v>
      </c>
      <c r="H25" s="167"/>
      <c r="I25" s="14"/>
    </row>
    <row r="26" spans="1:9" ht="15">
      <c r="A26" s="429" t="s">
        <v>182</v>
      </c>
      <c r="B26" s="430"/>
      <c r="C26" s="430"/>
      <c r="D26" s="93">
        <v>35</v>
      </c>
      <c r="E26" s="94">
        <v>6.3</v>
      </c>
      <c r="F26" s="94">
        <f t="shared" si="0"/>
        <v>220.5</v>
      </c>
      <c r="G26" s="94">
        <f t="shared" si="1"/>
        <v>5.5125</v>
      </c>
      <c r="H26" s="167"/>
      <c r="I26" s="14"/>
    </row>
    <row r="27" spans="1:9" ht="15">
      <c r="A27" s="429" t="s">
        <v>174</v>
      </c>
      <c r="B27" s="430"/>
      <c r="C27" s="430"/>
      <c r="D27" s="93">
        <v>12.5</v>
      </c>
      <c r="E27" s="94">
        <v>15.25</v>
      </c>
      <c r="F27" s="94">
        <f t="shared" si="0"/>
        <v>190.625</v>
      </c>
      <c r="G27" s="94">
        <f t="shared" si="1"/>
        <v>4.765625</v>
      </c>
      <c r="H27" s="167"/>
      <c r="I27" s="14"/>
    </row>
    <row r="28" spans="1:9" ht="15">
      <c r="A28" s="429" t="s">
        <v>167</v>
      </c>
      <c r="B28" s="430"/>
      <c r="C28" s="430"/>
      <c r="D28" s="93">
        <v>12.8</v>
      </c>
      <c r="E28" s="94">
        <v>7.3</v>
      </c>
      <c r="F28" s="94">
        <f t="shared" si="0"/>
        <v>93.44</v>
      </c>
      <c r="G28" s="94">
        <f t="shared" si="1"/>
        <v>2.336</v>
      </c>
      <c r="H28" s="167"/>
      <c r="I28" s="14"/>
    </row>
    <row r="29" spans="1:9" ht="15">
      <c r="A29" s="429" t="s">
        <v>167</v>
      </c>
      <c r="B29" s="430"/>
      <c r="C29" s="430"/>
      <c r="D29" s="93">
        <v>91</v>
      </c>
      <c r="E29" s="94">
        <v>7.3</v>
      </c>
      <c r="F29" s="94">
        <f aca="true" t="shared" si="2" ref="F29:F35">D29*E29</f>
        <v>664.3</v>
      </c>
      <c r="G29" s="94">
        <f aca="true" t="shared" si="3" ref="G29:G37">F29*0.025</f>
        <v>16.607499999999998</v>
      </c>
      <c r="H29" s="167"/>
      <c r="I29" s="14"/>
    </row>
    <row r="30" spans="1:9" ht="15">
      <c r="A30" s="429" t="s">
        <v>183</v>
      </c>
      <c r="B30" s="430"/>
      <c r="C30" s="430"/>
      <c r="D30" s="93">
        <v>39.5</v>
      </c>
      <c r="E30" s="94">
        <v>12</v>
      </c>
      <c r="F30" s="94">
        <f t="shared" si="2"/>
        <v>474</v>
      </c>
      <c r="G30" s="94">
        <f t="shared" si="3"/>
        <v>11.850000000000001</v>
      </c>
      <c r="H30" s="167"/>
      <c r="I30" s="14"/>
    </row>
    <row r="31" spans="1:9" ht="15">
      <c r="A31" s="429" t="s">
        <v>168</v>
      </c>
      <c r="B31" s="430"/>
      <c r="C31" s="430"/>
      <c r="D31" s="93">
        <v>24</v>
      </c>
      <c r="E31" s="94">
        <v>14</v>
      </c>
      <c r="F31" s="94">
        <f>D31*E31</f>
        <v>336</v>
      </c>
      <c r="G31" s="94">
        <f>F31*0.025</f>
        <v>8.4</v>
      </c>
      <c r="H31" s="167"/>
      <c r="I31" s="14"/>
    </row>
    <row r="32" spans="1:9" ht="15">
      <c r="A32" s="429" t="s">
        <v>169</v>
      </c>
      <c r="B32" s="430"/>
      <c r="C32" s="430"/>
      <c r="D32" s="93">
        <v>45</v>
      </c>
      <c r="E32" s="94">
        <v>7.5</v>
      </c>
      <c r="F32" s="94">
        <f t="shared" si="2"/>
        <v>337.5</v>
      </c>
      <c r="G32" s="94">
        <f t="shared" si="3"/>
        <v>8.4375</v>
      </c>
      <c r="H32" s="167"/>
      <c r="I32" s="14"/>
    </row>
    <row r="33" spans="1:9" ht="15">
      <c r="A33" s="429" t="s">
        <v>170</v>
      </c>
      <c r="B33" s="430"/>
      <c r="C33" s="430"/>
      <c r="D33" s="93">
        <v>20</v>
      </c>
      <c r="E33" s="94">
        <v>14</v>
      </c>
      <c r="F33" s="94">
        <f>D33*E33</f>
        <v>280</v>
      </c>
      <c r="G33" s="94">
        <f>F33*0.025</f>
        <v>7</v>
      </c>
      <c r="H33" s="167"/>
      <c r="I33" s="14"/>
    </row>
    <row r="34" spans="1:9" ht="15">
      <c r="A34" s="429" t="s">
        <v>184</v>
      </c>
      <c r="B34" s="430"/>
      <c r="C34" s="430"/>
      <c r="D34" s="93">
        <v>37</v>
      </c>
      <c r="E34" s="94">
        <v>3.7</v>
      </c>
      <c r="F34" s="94">
        <f t="shared" si="2"/>
        <v>136.9</v>
      </c>
      <c r="G34" s="94">
        <f t="shared" si="3"/>
        <v>3.4225000000000003</v>
      </c>
      <c r="H34" s="167"/>
      <c r="I34" s="14"/>
    </row>
    <row r="35" spans="1:9" ht="15">
      <c r="A35" s="429" t="s">
        <v>171</v>
      </c>
      <c r="B35" s="430"/>
      <c r="C35" s="430"/>
      <c r="D35" s="93">
        <v>80</v>
      </c>
      <c r="E35" s="94">
        <v>6.7</v>
      </c>
      <c r="F35" s="94">
        <f t="shared" si="2"/>
        <v>536</v>
      </c>
      <c r="G35" s="94">
        <f t="shared" si="3"/>
        <v>13.4</v>
      </c>
      <c r="H35" s="167"/>
      <c r="I35" s="14"/>
    </row>
    <row r="36" spans="1:9" ht="15">
      <c r="A36" s="429" t="s">
        <v>172</v>
      </c>
      <c r="B36" s="430"/>
      <c r="C36" s="430"/>
      <c r="D36" s="93">
        <v>120</v>
      </c>
      <c r="E36" s="94">
        <v>6.15</v>
      </c>
      <c r="F36" s="94">
        <f>D36*E36</f>
        <v>738</v>
      </c>
      <c r="G36" s="94">
        <f t="shared" si="3"/>
        <v>18.45</v>
      </c>
      <c r="H36" s="167"/>
      <c r="I36" s="14"/>
    </row>
    <row r="37" spans="1:9" ht="15">
      <c r="A37" s="429" t="s">
        <v>185</v>
      </c>
      <c r="B37" s="430"/>
      <c r="C37" s="430"/>
      <c r="D37" s="93">
        <v>120</v>
      </c>
      <c r="E37" s="164">
        <v>5</v>
      </c>
      <c r="F37" s="164">
        <f>D37*E37</f>
        <v>600</v>
      </c>
      <c r="G37" s="164">
        <f t="shared" si="3"/>
        <v>15</v>
      </c>
      <c r="H37" s="167"/>
      <c r="I37" s="14"/>
    </row>
    <row r="38" spans="1:9" ht="15">
      <c r="A38" s="429" t="s">
        <v>188</v>
      </c>
      <c r="B38" s="430"/>
      <c r="C38" s="430"/>
      <c r="D38" s="93">
        <v>9</v>
      </c>
      <c r="E38" s="187">
        <v>2</v>
      </c>
      <c r="F38" s="187">
        <f>D38*E38</f>
        <v>18</v>
      </c>
      <c r="G38" s="187">
        <f>F38*0.025</f>
        <v>0.45</v>
      </c>
      <c r="H38" s="188"/>
      <c r="I38" s="14"/>
    </row>
    <row r="39" spans="1:9" ht="15">
      <c r="A39" s="429" t="s">
        <v>190</v>
      </c>
      <c r="B39" s="430"/>
      <c r="C39" s="430"/>
      <c r="D39" s="93">
        <v>20</v>
      </c>
      <c r="E39" s="94">
        <v>2</v>
      </c>
      <c r="F39" s="94">
        <f>D39*E39</f>
        <v>40</v>
      </c>
      <c r="G39" s="94">
        <f>F39*0.025</f>
        <v>1</v>
      </c>
      <c r="H39" s="167"/>
      <c r="I39" s="14"/>
    </row>
    <row r="40" spans="1:11" ht="20.25" customHeight="1">
      <c r="A40" s="460" t="s">
        <v>82</v>
      </c>
      <c r="B40" s="461"/>
      <c r="C40" s="461"/>
      <c r="D40" s="93">
        <f>SUM(D15:D39)</f>
        <v>1377.8</v>
      </c>
      <c r="E40" s="94"/>
      <c r="F40" s="94">
        <f>SUM(F15:F39)</f>
        <v>10299.865</v>
      </c>
      <c r="G40" s="94">
        <f>SUM(G15:G39)</f>
        <v>257.496625</v>
      </c>
      <c r="H40" s="167"/>
      <c r="I40" s="14"/>
      <c r="K40" s="92"/>
    </row>
    <row r="41" spans="1:11" ht="18" customHeight="1">
      <c r="A41" s="162">
        <v>2</v>
      </c>
      <c r="B41" s="163" t="s">
        <v>29</v>
      </c>
      <c r="C41" s="144" t="s">
        <v>30</v>
      </c>
      <c r="D41" s="93"/>
      <c r="E41" s="94"/>
      <c r="F41" s="458"/>
      <c r="G41" s="458"/>
      <c r="H41" s="459"/>
      <c r="K41" t="s">
        <v>160</v>
      </c>
    </row>
    <row r="42" spans="1:11" ht="40.5">
      <c r="A42" s="165" t="s">
        <v>31</v>
      </c>
      <c r="B42" s="166" t="s">
        <v>155</v>
      </c>
      <c r="C42" s="136" t="s">
        <v>154</v>
      </c>
      <c r="D42" s="93" t="s">
        <v>39</v>
      </c>
      <c r="E42" s="94">
        <f>F40*0.0005*539</f>
        <v>2775.8136175</v>
      </c>
      <c r="F42" s="458" t="s">
        <v>158</v>
      </c>
      <c r="G42" s="458"/>
      <c r="H42" s="459"/>
      <c r="J42" t="s">
        <v>159</v>
      </c>
      <c r="K42">
        <f>0.5/1000</f>
        <v>0.0005</v>
      </c>
    </row>
    <row r="43" spans="1:8" ht="20.25">
      <c r="A43" s="165" t="s">
        <v>32</v>
      </c>
      <c r="B43" s="166" t="s">
        <v>40</v>
      </c>
      <c r="C43" s="136" t="s">
        <v>153</v>
      </c>
      <c r="D43" s="93" t="s">
        <v>23</v>
      </c>
      <c r="E43" s="94">
        <f>F40</f>
        <v>10299.865</v>
      </c>
      <c r="F43" s="454" t="s">
        <v>78</v>
      </c>
      <c r="G43" s="454"/>
      <c r="H43" s="455"/>
    </row>
    <row r="44" spans="1:10" ht="72" customHeight="1">
      <c r="A44" s="165" t="s">
        <v>33</v>
      </c>
      <c r="B44" s="166" t="s">
        <v>145</v>
      </c>
      <c r="C44" s="136" t="s">
        <v>146</v>
      </c>
      <c r="D44" s="93" t="s">
        <v>37</v>
      </c>
      <c r="E44" s="94">
        <f>G40</f>
        <v>257.496625</v>
      </c>
      <c r="F44" s="454" t="s">
        <v>79</v>
      </c>
      <c r="G44" s="454"/>
      <c r="H44" s="455"/>
      <c r="I44" s="14"/>
      <c r="J44" t="s">
        <v>162</v>
      </c>
    </row>
    <row r="45" spans="1:9" ht="21" thickBot="1">
      <c r="A45" s="168" t="s">
        <v>34</v>
      </c>
      <c r="B45" s="169" t="s">
        <v>150</v>
      </c>
      <c r="C45" s="170" t="s">
        <v>151</v>
      </c>
      <c r="D45" s="171" t="s">
        <v>38</v>
      </c>
      <c r="E45" s="172">
        <f>E44*47</f>
        <v>12102.341375</v>
      </c>
      <c r="F45" s="456" t="s">
        <v>161</v>
      </c>
      <c r="G45" s="456" t="e">
        <f>ROUND(F45+(F45*$H$9),2)</f>
        <v>#VALUE!</v>
      </c>
      <c r="H45" s="457" t="e">
        <f>ROUND((E45*G45),2)</f>
        <v>#VALUE!</v>
      </c>
      <c r="I45" s="14"/>
    </row>
    <row r="46" spans="1:8" ht="14.25" customHeight="1">
      <c r="A46" s="12"/>
      <c r="B46" s="12"/>
      <c r="C46" s="12"/>
      <c r="D46" s="12"/>
      <c r="E46" s="12"/>
      <c r="F46" s="12"/>
      <c r="G46" s="12"/>
      <c r="H46" s="13"/>
    </row>
    <row r="47" spans="1:8" ht="11.25" customHeight="1">
      <c r="A47" s="1"/>
      <c r="B47" s="1"/>
      <c r="C47" s="1"/>
      <c r="D47" s="1"/>
      <c r="E47" s="1"/>
      <c r="F47" s="1"/>
      <c r="G47" s="1"/>
      <c r="H47" s="1"/>
    </row>
    <row r="48" spans="1:8" ht="11.25" customHeight="1">
      <c r="A48" s="1"/>
      <c r="B48" s="249"/>
      <c r="C48" s="249"/>
      <c r="D48" s="1"/>
      <c r="E48" s="248" t="s">
        <v>90</v>
      </c>
      <c r="F48" s="249"/>
      <c r="G48" s="5"/>
      <c r="H48" s="1"/>
    </row>
    <row r="49" spans="1:8" ht="12.75">
      <c r="A49" s="3"/>
      <c r="B49" s="247" t="s">
        <v>89</v>
      </c>
      <c r="C49" s="247"/>
      <c r="D49" s="3"/>
      <c r="E49" s="246" t="s">
        <v>13</v>
      </c>
      <c r="F49" s="246"/>
      <c r="G49" s="6"/>
      <c r="H49" s="3"/>
    </row>
    <row r="52" spans="1:8" ht="11.25" customHeight="1">
      <c r="A52" s="1"/>
      <c r="B52" s="245"/>
      <c r="C52" s="245"/>
      <c r="D52" s="1"/>
      <c r="E52" s="245"/>
      <c r="F52" s="245"/>
      <c r="G52" s="5"/>
      <c r="H52" s="1"/>
    </row>
    <row r="53" spans="1:8" ht="12.75">
      <c r="A53" s="3"/>
      <c r="B53" s="246"/>
      <c r="C53" s="246"/>
      <c r="D53" s="3"/>
      <c r="E53" s="246"/>
      <c r="F53" s="246"/>
      <c r="G53" s="6"/>
      <c r="H53" s="3"/>
    </row>
    <row r="54" ht="4.5" customHeight="1"/>
  </sheetData>
  <sheetProtection/>
  <mergeCells count="57">
    <mergeCell ref="A20:C20"/>
    <mergeCell ref="A39:C39"/>
    <mergeCell ref="A23:C23"/>
    <mergeCell ref="F11:H11"/>
    <mergeCell ref="F13:H13"/>
    <mergeCell ref="F41:H41"/>
    <mergeCell ref="F42:H42"/>
    <mergeCell ref="F43:H43"/>
    <mergeCell ref="A38:C38"/>
    <mergeCell ref="A15:C15"/>
    <mergeCell ref="A37:C37"/>
    <mergeCell ref="A17:C17"/>
    <mergeCell ref="A18:C18"/>
    <mergeCell ref="F12:H12"/>
    <mergeCell ref="A22:C22"/>
    <mergeCell ref="A40:C40"/>
    <mergeCell ref="E52:F52"/>
    <mergeCell ref="B53:C53"/>
    <mergeCell ref="E53:F53"/>
    <mergeCell ref="B52:C52"/>
    <mergeCell ref="A19:C19"/>
    <mergeCell ref="A21:C21"/>
    <mergeCell ref="A24:C24"/>
    <mergeCell ref="B48:C48"/>
    <mergeCell ref="E48:F48"/>
    <mergeCell ref="B49:C49"/>
    <mergeCell ref="E49:F49"/>
    <mergeCell ref="F44:H44"/>
    <mergeCell ref="F45:H45"/>
    <mergeCell ref="E7:H7"/>
    <mergeCell ref="A8:D8"/>
    <mergeCell ref="E8:E9"/>
    <mergeCell ref="F8:F9"/>
    <mergeCell ref="A9:D9"/>
    <mergeCell ref="A10:H10"/>
    <mergeCell ref="A1:H1"/>
    <mergeCell ref="A2:H2"/>
    <mergeCell ref="A3:H3"/>
    <mergeCell ref="A5:E5"/>
    <mergeCell ref="F5:H5"/>
    <mergeCell ref="A6:E6"/>
    <mergeCell ref="A36:C36"/>
    <mergeCell ref="A32:C32"/>
    <mergeCell ref="A31:C31"/>
    <mergeCell ref="A34:C34"/>
    <mergeCell ref="A35:C35"/>
    <mergeCell ref="A29:C29"/>
    <mergeCell ref="A33:C33"/>
    <mergeCell ref="F6:H6"/>
    <mergeCell ref="A25:C25"/>
    <mergeCell ref="A16:C16"/>
    <mergeCell ref="A27:C27"/>
    <mergeCell ref="A30:C30"/>
    <mergeCell ref="A28:C28"/>
    <mergeCell ref="A14:C14"/>
    <mergeCell ref="A26:C26"/>
    <mergeCell ref="A7:D7"/>
  </mergeCells>
  <printOptions/>
  <pageMargins left="0.7874015748031497" right="0.1968503937007874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notebook</cp:lastModifiedBy>
  <cp:lastPrinted>2023-03-10T12:52:24Z</cp:lastPrinted>
  <dcterms:created xsi:type="dcterms:W3CDTF">2006-09-22T13:55:22Z</dcterms:created>
  <dcterms:modified xsi:type="dcterms:W3CDTF">2023-03-15T15:47:44Z</dcterms:modified>
  <cp:category/>
  <cp:version/>
  <cp:contentType/>
  <cp:contentStatus/>
</cp:coreProperties>
</file>