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040" tabRatio="903" activeTab="1"/>
  </bookViews>
  <sheets>
    <sheet name="Plan Geral  B_110V" sheetId="17" r:id="rId1"/>
    <sheet name="CRONOGRAMA FISICO FINANCEIRO" sheetId="19" r:id="rId2"/>
    <sheet name="CALCULO" sheetId="20" r:id="rId3"/>
    <sheet name="BDI" sheetId="21" r:id="rId4"/>
  </sheets>
  <externalReferences>
    <externalReference r:id="rId5"/>
  </externalReferences>
  <definedNames>
    <definedName name="_xlnm._FilterDatabase" localSheetId="2" hidden="1">CALCULO!#REF!</definedName>
    <definedName name="_xlnm._FilterDatabase" localSheetId="0" hidden="1">'Plan Geral  B_110V'!#REF!</definedName>
    <definedName name="_xlnm.Print_Area" localSheetId="3">BDI!$B$1:$S$42</definedName>
    <definedName name="_xlnm.Print_Area" localSheetId="2">CALCULO!$A$1:$M$116</definedName>
    <definedName name="_xlnm.Print_Area" localSheetId="1">'CRONOGRAMA FISICO FINANCEIRO'!$A$1:$J$38</definedName>
    <definedName name="_xlnm.Print_Area" localSheetId="0">'Plan Geral  B_110V'!$A$1:$M$137</definedName>
    <definedName name="_xlnm.Print_Titles" localSheetId="2">CALCULO!$1:$11</definedName>
    <definedName name="_xlnm.Print_Titles" localSheetId="0">'Plan Geral  B_110V'!$1:$12</definedName>
  </definedNames>
  <calcPr calcId="144525"/>
</workbook>
</file>

<file path=xl/calcChain.xml><?xml version="1.0" encoding="utf-8"?>
<calcChain xmlns="http://schemas.openxmlformats.org/spreadsheetml/2006/main">
  <c r="F12" i="19" l="1"/>
  <c r="F10" i="19"/>
  <c r="G30" i="19"/>
  <c r="F30" i="19"/>
  <c r="H26" i="19"/>
  <c r="G26" i="19"/>
  <c r="H24" i="19"/>
  <c r="H22" i="19"/>
  <c r="G22" i="19"/>
  <c r="F22" i="19"/>
  <c r="H20" i="19"/>
  <c r="G20" i="19"/>
  <c r="H18" i="19"/>
  <c r="G16" i="19"/>
  <c r="F16" i="19"/>
  <c r="H14" i="19"/>
  <c r="G14" i="19"/>
  <c r="M61" i="17"/>
  <c r="J41" i="21"/>
  <c r="T37" i="21"/>
  <c r="T35" i="21"/>
  <c r="T34" i="21"/>
  <c r="B30" i="21" s="1"/>
  <c r="Q26" i="21"/>
  <c r="N26" i="21"/>
  <c r="K26" i="21"/>
  <c r="G26" i="21"/>
  <c r="J26" i="21" s="1"/>
  <c r="B27" i="21" s="1"/>
  <c r="G22" i="21"/>
  <c r="Q21" i="21"/>
  <c r="N21" i="21"/>
  <c r="K21" i="21"/>
  <c r="G21" i="21"/>
  <c r="G23" i="21" s="1"/>
  <c r="Q20" i="21"/>
  <c r="N20" i="21"/>
  <c r="K20" i="21"/>
  <c r="T20" i="21" s="1"/>
  <c r="Q19" i="21"/>
  <c r="N19" i="21"/>
  <c r="K19" i="21"/>
  <c r="Q18" i="21"/>
  <c r="N18" i="21"/>
  <c r="K18" i="21"/>
  <c r="Q17" i="21"/>
  <c r="N17" i="21"/>
  <c r="K17" i="21"/>
  <c r="Q16" i="21"/>
  <c r="N16" i="21"/>
  <c r="K16" i="21"/>
  <c r="T16" i="21" s="1"/>
  <c r="Q15" i="21"/>
  <c r="N15" i="21"/>
  <c r="K15" i="21"/>
  <c r="T15" i="21" s="1"/>
  <c r="Q14" i="21"/>
  <c r="N14" i="21"/>
  <c r="K14" i="21"/>
  <c r="T6" i="21"/>
  <c r="T5" i="21"/>
  <c r="T4" i="21"/>
  <c r="T3" i="21"/>
  <c r="M15" i="17"/>
  <c r="G124" i="17"/>
  <c r="I114" i="20"/>
  <c r="J114" i="20" s="1"/>
  <c r="H114" i="20"/>
  <c r="I112" i="20"/>
  <c r="J112" i="20" s="1"/>
  <c r="H112" i="20"/>
  <c r="I111" i="20"/>
  <c r="J111" i="20" s="1"/>
  <c r="H111" i="20"/>
  <c r="I110" i="20"/>
  <c r="J110" i="20" s="1"/>
  <c r="H110" i="20"/>
  <c r="I109" i="20"/>
  <c r="J109" i="20" s="1"/>
  <c r="H109" i="20"/>
  <c r="I108" i="20"/>
  <c r="J108" i="20" s="1"/>
  <c r="H108" i="20"/>
  <c r="N107" i="20"/>
  <c r="I107" i="20"/>
  <c r="J107" i="20" s="1"/>
  <c r="H107" i="20"/>
  <c r="N106" i="20"/>
  <c r="N110" i="20" s="1"/>
  <c r="I106" i="20"/>
  <c r="J106" i="20" s="1"/>
  <c r="H106" i="20"/>
  <c r="N105" i="20"/>
  <c r="I105" i="20"/>
  <c r="J105" i="20" s="1"/>
  <c r="H105" i="20"/>
  <c r="I104" i="20"/>
  <c r="J104" i="20" s="1"/>
  <c r="H104" i="20"/>
  <c r="I103" i="20"/>
  <c r="J103" i="20" s="1"/>
  <c r="H103" i="20"/>
  <c r="I102" i="20"/>
  <c r="J102" i="20" s="1"/>
  <c r="H102" i="20"/>
  <c r="I101" i="20"/>
  <c r="J101" i="20" s="1"/>
  <c r="H101" i="20"/>
  <c r="N100" i="20"/>
  <c r="I100" i="20"/>
  <c r="J100" i="20" s="1"/>
  <c r="H100" i="20"/>
  <c r="I97" i="20"/>
  <c r="J97" i="20" s="1"/>
  <c r="H97" i="20"/>
  <c r="I96" i="20"/>
  <c r="J96" i="20" s="1"/>
  <c r="H96" i="20"/>
  <c r="I95" i="20"/>
  <c r="J95" i="20" s="1"/>
  <c r="H95" i="20"/>
  <c r="I94" i="20"/>
  <c r="J94" i="20" s="1"/>
  <c r="H94" i="20"/>
  <c r="I93" i="20"/>
  <c r="J93" i="20" s="1"/>
  <c r="H93" i="20"/>
  <c r="I92" i="20"/>
  <c r="J92" i="20" s="1"/>
  <c r="H92" i="20"/>
  <c r="I91" i="20"/>
  <c r="J91" i="20" s="1"/>
  <c r="H91" i="20"/>
  <c r="I90" i="20"/>
  <c r="J90" i="20" s="1"/>
  <c r="H90" i="20"/>
  <c r="I89" i="20"/>
  <c r="J89" i="20" s="1"/>
  <c r="H89" i="20"/>
  <c r="I88" i="20"/>
  <c r="J88" i="20" s="1"/>
  <c r="H88" i="20"/>
  <c r="I87" i="20"/>
  <c r="J87" i="20" s="1"/>
  <c r="H87" i="20"/>
  <c r="I86" i="20"/>
  <c r="J86" i="20" s="1"/>
  <c r="H86" i="20"/>
  <c r="I85" i="20"/>
  <c r="J85" i="20" s="1"/>
  <c r="H85" i="20"/>
  <c r="I84" i="20"/>
  <c r="J84" i="20" s="1"/>
  <c r="H84" i="20"/>
  <c r="I83" i="20"/>
  <c r="J83" i="20" s="1"/>
  <c r="H83" i="20"/>
  <c r="I82" i="20"/>
  <c r="J82" i="20" s="1"/>
  <c r="H82" i="20"/>
  <c r="I81" i="20"/>
  <c r="J81" i="20" s="1"/>
  <c r="H81" i="20"/>
  <c r="I80" i="20"/>
  <c r="J80" i="20" s="1"/>
  <c r="H80" i="20"/>
  <c r="I79" i="20"/>
  <c r="J79" i="20" s="1"/>
  <c r="H79" i="20"/>
  <c r="I76" i="20"/>
  <c r="J76" i="20" s="1"/>
  <c r="H76" i="20"/>
  <c r="I75" i="20"/>
  <c r="J75" i="20" s="1"/>
  <c r="H75" i="20"/>
  <c r="I71" i="20"/>
  <c r="J71" i="20" s="1"/>
  <c r="H71" i="20"/>
  <c r="G69" i="20"/>
  <c r="I66" i="20"/>
  <c r="J66" i="20" s="1"/>
  <c r="H66" i="20"/>
  <c r="I65" i="20"/>
  <c r="J65" i="20" s="1"/>
  <c r="H65" i="20"/>
  <c r="I64" i="20"/>
  <c r="J64" i="20" s="1"/>
  <c r="H64" i="20"/>
  <c r="I63" i="20"/>
  <c r="J63" i="20" s="1"/>
  <c r="H63" i="20"/>
  <c r="I62" i="20"/>
  <c r="J62" i="20" s="1"/>
  <c r="H62" i="20"/>
  <c r="G61" i="20"/>
  <c r="G60" i="20"/>
  <c r="G59" i="20"/>
  <c r="G58" i="20"/>
  <c r="I57" i="20"/>
  <c r="J57" i="20" s="1"/>
  <c r="H57" i="20"/>
  <c r="G57" i="20"/>
  <c r="I47" i="20"/>
  <c r="J47" i="20" s="1"/>
  <c r="H47" i="20"/>
  <c r="I44" i="20"/>
  <c r="J44" i="20" s="1"/>
  <c r="H44" i="20"/>
  <c r="I33" i="20"/>
  <c r="J33" i="20" s="1"/>
  <c r="H33" i="20"/>
  <c r="I32" i="20"/>
  <c r="J32" i="20" s="1"/>
  <c r="H32" i="20"/>
  <c r="I31" i="20"/>
  <c r="J31" i="20" s="1"/>
  <c r="H31" i="20"/>
  <c r="I30" i="20"/>
  <c r="J30" i="20" s="1"/>
  <c r="H30" i="20"/>
  <c r="I29" i="20"/>
  <c r="J29" i="20" s="1"/>
  <c r="H29" i="20"/>
  <c r="I28" i="20"/>
  <c r="J28" i="20" s="1"/>
  <c r="H28" i="20"/>
  <c r="I27" i="20"/>
  <c r="J27" i="20" s="1"/>
  <c r="H27" i="20"/>
  <c r="I26" i="20"/>
  <c r="J26" i="20" s="1"/>
  <c r="H26" i="20"/>
  <c r="I21" i="20"/>
  <c r="J21" i="20" s="1"/>
  <c r="H21" i="20"/>
  <c r="I20" i="20"/>
  <c r="J20" i="20" s="1"/>
  <c r="H20" i="20"/>
  <c r="G20" i="20"/>
  <c r="I19" i="20"/>
  <c r="J19" i="20" s="1"/>
  <c r="H19" i="20"/>
  <c r="I18" i="20"/>
  <c r="J18" i="20" s="1"/>
  <c r="H18" i="20"/>
  <c r="G18" i="20"/>
  <c r="I15" i="20"/>
  <c r="J15" i="20" s="1"/>
  <c r="H15" i="20"/>
  <c r="I14" i="20"/>
  <c r="J14" i="20" s="1"/>
  <c r="H14" i="20"/>
  <c r="M115" i="17"/>
  <c r="M110" i="17"/>
  <c r="M111" i="17"/>
  <c r="M112" i="17"/>
  <c r="M113" i="17"/>
  <c r="M114" i="17"/>
  <c r="M116" i="17"/>
  <c r="M117" i="17"/>
  <c r="M118" i="17"/>
  <c r="M119" i="17"/>
  <c r="M120" i="17"/>
  <c r="M121" i="17"/>
  <c r="M109" i="17"/>
  <c r="N114" i="17"/>
  <c r="N118" i="17" s="1"/>
  <c r="N115" i="17"/>
  <c r="N119" i="17" s="1"/>
  <c r="N116" i="17"/>
  <c r="N120" i="17" s="1"/>
  <c r="N109" i="17"/>
  <c r="N113" i="17" s="1"/>
  <c r="N117" i="17" s="1"/>
  <c r="N121" i="17" s="1"/>
  <c r="I121" i="17"/>
  <c r="J121" i="17" s="1"/>
  <c r="H121" i="17"/>
  <c r="I120" i="17"/>
  <c r="J120" i="17" s="1"/>
  <c r="H120" i="17"/>
  <c r="I119" i="17"/>
  <c r="J119" i="17" s="1"/>
  <c r="H119" i="17"/>
  <c r="I118" i="17"/>
  <c r="J118" i="17" s="1"/>
  <c r="H118" i="17"/>
  <c r="I117" i="17"/>
  <c r="J117" i="17" s="1"/>
  <c r="H117" i="17"/>
  <c r="I116" i="17"/>
  <c r="J116" i="17" s="1"/>
  <c r="H116" i="17"/>
  <c r="I115" i="17"/>
  <c r="J115" i="17" s="1"/>
  <c r="H115" i="17"/>
  <c r="I114" i="17"/>
  <c r="J114" i="17" s="1"/>
  <c r="H114" i="17"/>
  <c r="I113" i="17"/>
  <c r="J113" i="17" s="1"/>
  <c r="H113" i="17"/>
  <c r="I112" i="17"/>
  <c r="J112" i="17" s="1"/>
  <c r="H112" i="17"/>
  <c r="I111" i="17"/>
  <c r="J111" i="17" s="1"/>
  <c r="H111" i="17"/>
  <c r="I110" i="17"/>
  <c r="J110" i="17" s="1"/>
  <c r="H110" i="17"/>
  <c r="I109" i="17"/>
  <c r="J109" i="17" s="1"/>
  <c r="H109" i="17"/>
  <c r="M88" i="17"/>
  <c r="M89" i="17"/>
  <c r="M90" i="17"/>
  <c r="M91" i="17"/>
  <c r="M92" i="17"/>
  <c r="M93" i="17"/>
  <c r="M95" i="17"/>
  <c r="M96" i="17"/>
  <c r="M97" i="17"/>
  <c r="M98" i="17"/>
  <c r="M99" i="17"/>
  <c r="M100" i="17"/>
  <c r="M101" i="17"/>
  <c r="M102" i="17"/>
  <c r="M103" i="17"/>
  <c r="M104" i="17"/>
  <c r="M105" i="17"/>
  <c r="M94" i="17"/>
  <c r="M87" i="17"/>
  <c r="I105" i="17"/>
  <c r="J105" i="17" s="1"/>
  <c r="H105" i="17"/>
  <c r="I104" i="17"/>
  <c r="J104" i="17" s="1"/>
  <c r="H104" i="17"/>
  <c r="I103" i="17"/>
  <c r="J103" i="17" s="1"/>
  <c r="H103" i="17"/>
  <c r="I102" i="17"/>
  <c r="J102" i="17" s="1"/>
  <c r="H102" i="17"/>
  <c r="I101" i="17"/>
  <c r="J101" i="17" s="1"/>
  <c r="H101" i="17"/>
  <c r="I100" i="17"/>
  <c r="J100" i="17" s="1"/>
  <c r="H100" i="17"/>
  <c r="I99" i="17"/>
  <c r="J99" i="17" s="1"/>
  <c r="H99" i="17"/>
  <c r="I98" i="17"/>
  <c r="J98" i="17" s="1"/>
  <c r="H98" i="17"/>
  <c r="I97" i="17"/>
  <c r="J97" i="17" s="1"/>
  <c r="H97" i="17"/>
  <c r="I96" i="17"/>
  <c r="J96" i="17" s="1"/>
  <c r="H96" i="17"/>
  <c r="I95" i="17"/>
  <c r="J95" i="17" s="1"/>
  <c r="H95" i="17"/>
  <c r="I94" i="17"/>
  <c r="J94" i="17" s="1"/>
  <c r="H94" i="17"/>
  <c r="I93" i="17"/>
  <c r="J93" i="17" s="1"/>
  <c r="H93" i="17"/>
  <c r="I92" i="17"/>
  <c r="J92" i="17" s="1"/>
  <c r="H92" i="17"/>
  <c r="I91" i="17"/>
  <c r="J91" i="17" s="1"/>
  <c r="H91" i="17"/>
  <c r="I90" i="17"/>
  <c r="J90" i="17" s="1"/>
  <c r="H90" i="17"/>
  <c r="I89" i="17"/>
  <c r="J89" i="17" s="1"/>
  <c r="H89" i="17"/>
  <c r="I88" i="17"/>
  <c r="J88" i="17" s="1"/>
  <c r="H88" i="17"/>
  <c r="I87" i="17"/>
  <c r="J87" i="17" s="1"/>
  <c r="H87" i="17"/>
  <c r="M59" i="17"/>
  <c r="M58" i="17"/>
  <c r="M124" i="17"/>
  <c r="M60" i="17"/>
  <c r="M57" i="17"/>
  <c r="M43" i="17"/>
  <c r="G22" i="17"/>
  <c r="M51" i="17"/>
  <c r="M52" i="17"/>
  <c r="M53" i="17"/>
  <c r="M50" i="17"/>
  <c r="M41" i="17"/>
  <c r="M42" i="17"/>
  <c r="M44" i="17"/>
  <c r="T19" i="21" l="1"/>
  <c r="T14" i="21"/>
  <c r="T18" i="21"/>
  <c r="T17" i="21"/>
  <c r="B11" i="21"/>
  <c r="B29" i="21"/>
  <c r="G19" i="20"/>
  <c r="G21" i="20"/>
  <c r="N111" i="20"/>
  <c r="N109" i="20"/>
  <c r="N104" i="20"/>
  <c r="M122" i="17"/>
  <c r="M108" i="17" s="1"/>
  <c r="E26" i="19" s="1"/>
  <c r="M106" i="17"/>
  <c r="M86" i="17" s="1"/>
  <c r="E24" i="19" s="1"/>
  <c r="M22" i="17"/>
  <c r="M20" i="17"/>
  <c r="G21" i="17"/>
  <c r="M21" i="17" s="1"/>
  <c r="G23" i="17"/>
  <c r="M23" i="17" s="1"/>
  <c r="M46" i="17"/>
  <c r="M31" i="17"/>
  <c r="M32" i="17"/>
  <c r="M33" i="17"/>
  <c r="M34" i="17"/>
  <c r="L35" i="17"/>
  <c r="M35" i="17" s="1"/>
  <c r="M36" i="17"/>
  <c r="M37" i="17"/>
  <c r="M30" i="17"/>
  <c r="M16" i="17"/>
  <c r="G64" i="17"/>
  <c r="M69" i="17"/>
  <c r="M70" i="17"/>
  <c r="M71" i="17"/>
  <c r="M72" i="17"/>
  <c r="M73" i="17"/>
  <c r="M75" i="17"/>
  <c r="M77" i="17"/>
  <c r="M78" i="17"/>
  <c r="M80" i="17"/>
  <c r="M81" i="17"/>
  <c r="M82" i="17"/>
  <c r="M83" i="17"/>
  <c r="G76" i="17"/>
  <c r="M76" i="17" s="1"/>
  <c r="I83" i="17"/>
  <c r="J83" i="17" s="1"/>
  <c r="H83" i="17"/>
  <c r="I82" i="17"/>
  <c r="J82" i="17" s="1"/>
  <c r="H82" i="17"/>
  <c r="G68" i="17"/>
  <c r="M68" i="17" s="1"/>
  <c r="G67" i="17"/>
  <c r="G66" i="17"/>
  <c r="M66" i="17" s="1"/>
  <c r="G65" i="17"/>
  <c r="N108" i="20" l="1"/>
  <c r="M65" i="17"/>
  <c r="M67" i="17"/>
  <c r="M64" i="17"/>
  <c r="N112" i="20" l="1"/>
  <c r="I124" i="17"/>
  <c r="J124" i="17" s="1"/>
  <c r="H124" i="17"/>
  <c r="I78" i="17"/>
  <c r="J78" i="17" s="1"/>
  <c r="H78" i="17"/>
  <c r="I73" i="17"/>
  <c r="J73" i="17" s="1"/>
  <c r="H73" i="17"/>
  <c r="I72" i="17"/>
  <c r="J72" i="17" s="1"/>
  <c r="H72" i="17"/>
  <c r="I71" i="17"/>
  <c r="J71" i="17" s="1"/>
  <c r="H71" i="17"/>
  <c r="I70" i="17"/>
  <c r="J70" i="17" s="1"/>
  <c r="H70" i="17"/>
  <c r="I69" i="17"/>
  <c r="J69" i="17" s="1"/>
  <c r="H69" i="17"/>
  <c r="I64" i="17"/>
  <c r="J64" i="17" s="1"/>
  <c r="H64" i="17"/>
  <c r="I53" i="17"/>
  <c r="J53" i="17" s="1"/>
  <c r="H53" i="17"/>
  <c r="I50" i="17"/>
  <c r="J50" i="17" s="1"/>
  <c r="H50" i="17"/>
  <c r="I37" i="17"/>
  <c r="J37" i="17" s="1"/>
  <c r="H37" i="17"/>
  <c r="I36" i="17"/>
  <c r="J36" i="17" s="1"/>
  <c r="H36" i="17"/>
  <c r="I35" i="17"/>
  <c r="J35" i="17" s="1"/>
  <c r="H35" i="17"/>
  <c r="I34" i="17"/>
  <c r="J34" i="17" s="1"/>
  <c r="H34" i="17"/>
  <c r="I33" i="17"/>
  <c r="J33" i="17" s="1"/>
  <c r="H33" i="17"/>
  <c r="I32" i="17"/>
  <c r="J32" i="17" s="1"/>
  <c r="H32" i="17"/>
  <c r="I31" i="17"/>
  <c r="J31" i="17" s="1"/>
  <c r="H31" i="17"/>
  <c r="I30" i="17"/>
  <c r="J30" i="17" s="1"/>
  <c r="H30" i="17"/>
  <c r="I23" i="17"/>
  <c r="J23" i="17" s="1"/>
  <c r="H23" i="17"/>
  <c r="I22" i="17"/>
  <c r="J22" i="17" s="1"/>
  <c r="H22" i="17"/>
  <c r="I21" i="17"/>
  <c r="J21" i="17" s="1"/>
  <c r="H21" i="17"/>
  <c r="I20" i="17"/>
  <c r="J20" i="17" s="1"/>
  <c r="H20" i="17"/>
  <c r="I16" i="17"/>
  <c r="J16" i="17" s="1"/>
  <c r="H16" i="17"/>
  <c r="I15" i="17"/>
  <c r="J15" i="17" s="1"/>
  <c r="H15" i="17"/>
  <c r="M38" i="17" l="1"/>
  <c r="M125" i="17"/>
  <c r="M123" i="17" s="1"/>
  <c r="M127" i="17" s="1"/>
  <c r="M17" i="17"/>
  <c r="E28" i="19" l="1"/>
  <c r="M84" i="17"/>
  <c r="M63" i="17" s="1"/>
  <c r="E22" i="19" s="1"/>
  <c r="M24" i="17"/>
  <c r="M19" i="17" s="1"/>
  <c r="E12" i="19" s="1"/>
  <c r="M56" i="17"/>
  <c r="E20" i="19" s="1"/>
  <c r="M14" i="17"/>
  <c r="E10" i="19" s="1"/>
  <c r="M40" i="17"/>
  <c r="E16" i="19" s="1"/>
  <c r="E30" i="19" l="1"/>
  <c r="H28" i="19"/>
  <c r="H30" i="19" s="1"/>
  <c r="M54" i="17"/>
  <c r="M49" i="17" s="1"/>
  <c r="E18" i="19" s="1"/>
  <c r="M28" i="17" l="1"/>
  <c r="E14" i="19" l="1"/>
  <c r="M10" i="17"/>
  <c r="E13" i="19" l="1"/>
  <c r="E27" i="19"/>
  <c r="E15" i="19"/>
  <c r="E23" i="19"/>
  <c r="F6" i="19"/>
  <c r="E9" i="19"/>
  <c r="E25" i="19"/>
  <c r="E19" i="19"/>
  <c r="E17" i="19"/>
  <c r="E21" i="19"/>
  <c r="E11" i="19"/>
  <c r="G29" i="19"/>
  <c r="E29" i="19" l="1"/>
</calcChain>
</file>

<file path=xl/sharedStrings.xml><?xml version="1.0" encoding="utf-8"?>
<sst xmlns="http://schemas.openxmlformats.org/spreadsheetml/2006/main" count="928" uniqueCount="315">
  <si>
    <t xml:space="preserve">PINTURA </t>
  </si>
  <si>
    <t>Pintura em esmalte sintético 02 demãos em esquadrias de madeira</t>
  </si>
  <si>
    <t>Pintura em esmalte sintético 02 demãos em esquadrias de ferro</t>
  </si>
  <si>
    <t>SERVIÇOS FINAIS</t>
  </si>
  <si>
    <t>Limpeza final da obra</t>
  </si>
  <si>
    <t>6.5</t>
  </si>
  <si>
    <t>Custo TOTAL com BDI incluso</t>
  </si>
  <si>
    <t xml:space="preserve">Planilha Orçamentária </t>
  </si>
  <si>
    <t>ITEM</t>
  </si>
  <si>
    <t>CÓDIGO</t>
  </si>
  <si>
    <t>FONTE</t>
  </si>
  <si>
    <t>DESCRIÇÃO DOS SERVIÇOS</t>
  </si>
  <si>
    <t>UNID.</t>
  </si>
  <si>
    <t>QUANT.</t>
  </si>
  <si>
    <t>PR. UNIT.(R$)</t>
  </si>
  <si>
    <t>VALOR (R$)</t>
  </si>
  <si>
    <t>1.1</t>
  </si>
  <si>
    <t>un</t>
  </si>
  <si>
    <t>2.1</t>
  </si>
  <si>
    <t>3.1</t>
  </si>
  <si>
    <t>m³</t>
  </si>
  <si>
    <t>4.1</t>
  </si>
  <si>
    <t>SINAPI</t>
  </si>
  <si>
    <t>m²</t>
  </si>
  <si>
    <t>4.2</t>
  </si>
  <si>
    <t>4.3</t>
  </si>
  <si>
    <t>Aterro apiloado em camadas de 0,20 m com material argilo - arenoso (entre baldrames)</t>
  </si>
  <si>
    <t xml:space="preserve">Escavação manual de valas em qualquer terreno exceto rocha até h=1,50 m </t>
  </si>
  <si>
    <t xml:space="preserve">Regularização e compactação do fundo de valas </t>
  </si>
  <si>
    <t xml:space="preserve">Reaterro apiloado de vala com material da obra  </t>
  </si>
  <si>
    <t>5.2</t>
  </si>
  <si>
    <t>6.1</t>
  </si>
  <si>
    <t>m</t>
  </si>
  <si>
    <t>3.2</t>
  </si>
  <si>
    <t xml:space="preserve">SERVIÇOS PRELIMINARES </t>
  </si>
  <si>
    <t xml:space="preserve"> m²</t>
  </si>
  <si>
    <t>1.2</t>
  </si>
  <si>
    <t>2.2</t>
  </si>
  <si>
    <t>2.3</t>
  </si>
  <si>
    <t>2.4</t>
  </si>
  <si>
    <t xml:space="preserve">ESQUADRIAS </t>
  </si>
  <si>
    <t>und</t>
  </si>
  <si>
    <t>6.2</t>
  </si>
  <si>
    <t>Revestimento cerâmico de paredes PEI IV - cerâmica 10 x 10 cm - incl. rejunte - conforme projeto</t>
  </si>
  <si>
    <t>PORTAS DE MADEIRA</t>
  </si>
  <si>
    <t xml:space="preserve">Pintura em latex PVA 02 demãos sobre lajes internas e externas </t>
  </si>
  <si>
    <t xml:space="preserve">Pintura em latex acrílico 02 demãos sobre paredes internas, externas e muros </t>
  </si>
  <si>
    <t>4.4</t>
  </si>
  <si>
    <t>6.3</t>
  </si>
  <si>
    <t>6.4</t>
  </si>
  <si>
    <t>Porta de Madeira - PM3 - 80x210, com chapa, barra e ferragens, conforme projeto de esquadrias</t>
  </si>
  <si>
    <t xml:space="preserve">Porta de Madeira - PM1 - 80x210, excluso ferragens, conforme projeto de esquadrias </t>
  </si>
  <si>
    <t>Porta de Madeira - PM4 - 60x210 - com veneziana excluso ferragens, conforme projeto de esquadrias</t>
  </si>
  <si>
    <t>Porta de Madeira - PM5 - 80x210, com veneziana excluso ferragens, conforme projeto de esquadrias</t>
  </si>
  <si>
    <t xml:space="preserve">Porta de Madeira - PM2 - 80x210, com visor de vidro, chapa, barra excluso ferragens, conforme projeto de esquadrias </t>
  </si>
  <si>
    <t xml:space="preserve">Porta de abrir- Box  em madeira Laminado 0,60x1,60m, PM-06, incluso marco, dobradiças e tarjeta tipo LIVRE/OCUPADO, conforme projeto de esquadrias </t>
  </si>
  <si>
    <t xml:space="preserve">Porta de abrir- Box  em madeira Laminado 0,60x1,00m, PM-07, incluso marco, dobradiças e tarjeta tipo LIVRE/OCUPADOconforme projeto de esquadrias </t>
  </si>
  <si>
    <t>Porta de abrir-Box em madeiraLaminado 0,80x1,00m, PM-08, incluso marco, dobradiças e tarjeta tipo LIVRE/OCUPADO, conforme projeto de esquadrias</t>
  </si>
  <si>
    <t>MOVIMENTO DE TERRAS PARA FUNDAÇÕES</t>
  </si>
  <si>
    <t xml:space="preserve">SISTEMAS DE COBERTURA </t>
  </si>
  <si>
    <t>REVESTIMENTOS INTERNOS E EXTERNOS</t>
  </si>
  <si>
    <t>SISTEMAS DE PISOS INTERNOS E INTERNOS (PAVIMENTAÇÃO)</t>
  </si>
  <si>
    <t xml:space="preserve">Subtotal </t>
  </si>
  <si>
    <t>3.3</t>
  </si>
  <si>
    <t>3.4</t>
  </si>
  <si>
    <t>Subtotal</t>
  </si>
  <si>
    <t>3.5</t>
  </si>
  <si>
    <t>3.8</t>
  </si>
  <si>
    <t>Pintura em esmalte sintético 02 demãos em rodameio de madeira</t>
  </si>
  <si>
    <t>3.7</t>
  </si>
  <si>
    <t>Roda meio em madeira (largura=7cm)</t>
  </si>
  <si>
    <t>MURETA</t>
  </si>
  <si>
    <t>EDIF B - Edificação principal do Proinfância B - 127V</t>
  </si>
  <si>
    <t>ED-50505</t>
  </si>
  <si>
    <t>SETOP</t>
  </si>
  <si>
    <t xml:space="preserve"> LIXAMENTO MANUAL EM PAREDE PARA REMOÇÃO DE TINTA</t>
  </si>
  <si>
    <t>ED-50508</t>
  </si>
  <si>
    <t>LIXAMENTO MANUAL EM SUPERFÍCIE METÁLICA PARA REMOÇÃO
DE TINTA</t>
  </si>
  <si>
    <t>ED-50507</t>
  </si>
  <si>
    <t>LIXAMENTO MANUAL EM SUPERFÍCIE DE MADEIRA PARA
REMOÇÃO DE TINTA</t>
  </si>
  <si>
    <t>ED-50506</t>
  </si>
  <si>
    <t>LIXAMENTO MANUAL EM TETO PARA REMOÇÃO DE TINTA</t>
  </si>
  <si>
    <t>ED-50481</t>
  </si>
  <si>
    <t>EMASSAMENTO A ÓLEO SOBRE MADEIRA, UMA (1) DEMÃO,
INCLUSIVE LIXAMENTO PARA PINTURA</t>
  </si>
  <si>
    <t>ED-50493</t>
  </si>
  <si>
    <t xml:space="preserve">CASTELO DÁGUA </t>
  </si>
  <si>
    <t>ED-16660</t>
  </si>
  <si>
    <t>Placa da obra</t>
  </si>
  <si>
    <t>m²xmês</t>
  </si>
  <si>
    <t xml:space="preserve">ED-9076 </t>
  </si>
  <si>
    <t>FORNECIMENTO DE ANDAIME METÁLICO TUBULAR TIPO TORRE (
LOCAÇÃO), INCLUSIVE RODÍZIOS, EXCLUSIVE MONTAGEM E
DESMONTAGEM</t>
  </si>
  <si>
    <t>CPU</t>
  </si>
  <si>
    <t>RIPA EM MADEIRA EM 4 X 1,5 CM</t>
  </si>
  <si>
    <t>COBERTURA EM TELHA CERÂMICA COLONIAL PLANA, 24 UNID/M2</t>
  </si>
  <si>
    <t>ED-48415</t>
  </si>
  <si>
    <t>ED-48420</t>
  </si>
  <si>
    <t>CALHA EM CHAPA DE AÇO GALVANIZADO NÚMERO 24, DESENVOLVIMENTO DE 50CM, INCLUSO TRANSPORTE VERTICAL. AF_07/2019</t>
  </si>
  <si>
    <t>ED-50839</t>
  </si>
  <si>
    <t>Obra:Rerfoma  Proinfância - Tipo  B</t>
  </si>
  <si>
    <t>Preço base: Sinapi /Setop Junho com desoneração/2022</t>
  </si>
  <si>
    <t>7.2</t>
  </si>
  <si>
    <t>CUMEEIRA PARA TELHA CERÂMICA EMBOÇADA COM ARGAMASSA TRAÇO 1:2:9 (CIMENTO, CAL E AREIA) PARA TELHADOS COM ATÉ 2 ÁGUAS, INCLUSO TRANSPORTE VERTICAL. AF_07/2019</t>
  </si>
  <si>
    <t>7.2.1</t>
  </si>
  <si>
    <t>7.2.2</t>
  </si>
  <si>
    <t>7.2.3</t>
  </si>
  <si>
    <t>7.2.4</t>
  </si>
  <si>
    <t xml:space="preserve">Chapisco </t>
  </si>
  <si>
    <t>Reboco</t>
  </si>
  <si>
    <t>ED-50569</t>
  </si>
  <si>
    <t>CONTRAPISO DESEMPENADO COM ARGAMASSA, TRAÇO 1:3 (
CIMENTO E AREIA), ESP. 50MM</t>
  </si>
  <si>
    <t xml:space="preserve">ED-50563 </t>
  </si>
  <si>
    <t>PISO CIMENTADO COM ARGAMASSA, TRAÇO 1:3 (CIMENTO E
AREIA), COM ADITIVO IMPERMEABILIZANTE, ESP. 25MM,
ACABAMENTO DESEMPENADO E FELTRADO</t>
  </si>
  <si>
    <t>ED-24063</t>
  </si>
  <si>
    <t>EXECUÇÃO DE PAVIMENTO INTERTRAVADO EM BLOCO
SEXTAVADO, ESPESSURA 6CM, FCK 35MPA, INCLUINDO
FORNECIMENTO E TRANSPORTE DE TODOS OS MATERIAIS E
COLCHÃO DE ASSENTAMENTO COM ESPESSURA 6CM</t>
  </si>
  <si>
    <t>10.1</t>
  </si>
  <si>
    <t>Secretária de educação</t>
  </si>
  <si>
    <t>ED-50617</t>
  </si>
  <si>
    <t>LIMPEZA E POLIMENTO DE PISO GRANILITE/MARMORITE,
EXCLUSIVE RESINA</t>
  </si>
  <si>
    <t>ED-50611</t>
  </si>
  <si>
    <t>PISO EM GRANILITE/MARMORITE, ESP. 8MM, ACABAMENTO
POLIDO, COR CINZA, MODULAÇÃO DE 1X1M, INCLUSIVE JUNTA
PLÁSTICA, RESINA E POLIMENTO MECANIZADO</t>
  </si>
  <si>
    <t>INSTALAÇÕES ELÉTRICAS - 127V</t>
  </si>
  <si>
    <t>Disjuntos monoporlar termomagnético 10A</t>
  </si>
  <si>
    <t>Disjuntos monoporlar termomagnético 20A</t>
  </si>
  <si>
    <t>Disjuntos bipolar termomagnético 25A</t>
  </si>
  <si>
    <t>Disjuntos bipolar termomagnético 20A</t>
  </si>
  <si>
    <t>Disjuntos bipolar termomagnético 32A</t>
  </si>
  <si>
    <t>Disjuntos bipolar termomagnético 40A</t>
  </si>
  <si>
    <t>Disjuntos tripolar termomagnético 32A</t>
  </si>
  <si>
    <t>Disjuntos tripolar termomagnético 50A</t>
  </si>
  <si>
    <t>Eletroduto PVC flexível corrugado reforçado, Ø25mm (DN 3/4"), inclusive curvas</t>
  </si>
  <si>
    <t>Eletroduto PVC flexível corrugado reforçado, Ø32mm (DN 1"), inclusive curvas</t>
  </si>
  <si>
    <t>#2,5 mm²</t>
  </si>
  <si>
    <t>#4 mm²</t>
  </si>
  <si>
    <t>#6 mm²</t>
  </si>
  <si>
    <t>#10 mm²</t>
  </si>
  <si>
    <t>#25 mm²</t>
  </si>
  <si>
    <t>Projetor com lâmpada de vapor metálico 150W</t>
  </si>
  <si>
    <t>Tomada universal, circular, 2P+T, 15A/250v, cor preta, completa</t>
  </si>
  <si>
    <t>Tomada universal, circular, 3P, 20A/250v, cor preta, completa</t>
  </si>
  <si>
    <t>Interruptor simples 10 A, completa</t>
  </si>
  <si>
    <t>ED-49496</t>
  </si>
  <si>
    <t xml:space="preserve">INSTALAÇÃO HIDRÁULICA </t>
  </si>
  <si>
    <t>Tubo PVC soldável Ø 25 mm, inclusive conexões</t>
  </si>
  <si>
    <t>Tubo PVC soldável Ø 32 mm, inclusive conexões</t>
  </si>
  <si>
    <t>Tubo PVC soldável Ø 40 mm, inclusive conexões</t>
  </si>
  <si>
    <t>Válvula de descarga: Base Hydra Max, código 4550.404 e acabamento Hydra Max, código 4900.C.MAX 1 ½”, acabamento cromado, DECA ou equivalente</t>
  </si>
  <si>
    <t>Tubo de descarga VDE, série normal, diâmetro 38 mm</t>
  </si>
  <si>
    <t>Tubo de PVC Série Normal 100mm, fornec. e instalação, inclusive conexões</t>
  </si>
  <si>
    <t>Tubo de PVC Série Normal 40mm, fornec. e instalação, inclusive conexões</t>
  </si>
  <si>
    <t>Tubo de PVC Série Normal 50mm , fornec. e instalação, inclusive conexões</t>
  </si>
  <si>
    <t>Assento plástico Izy, Código AP.01, DECA</t>
  </si>
  <si>
    <t>Ducha Higiênica com registro e derivação Izy, código 1984.C37. ACT.CR, DECA, ou equivalente</t>
  </si>
  <si>
    <t>un.</t>
  </si>
  <si>
    <t>Torneira para lavatório de mesa bica baixa Izy, código 1193.C37, Deca ou equivalente</t>
  </si>
  <si>
    <t>Torneira de parede de uso geral com bico para mangueira Izy, código 1153.C37, DECA, ou equivalente</t>
  </si>
  <si>
    <t>Torneira para cozinha de mesa bica móvel Izy, código 1167.C37, DECA, ou equivalente</t>
  </si>
  <si>
    <t>ED-50334</t>
  </si>
  <si>
    <t>ED-50034</t>
  </si>
  <si>
    <t xml:space="preserve">ED-50029 </t>
  </si>
  <si>
    <t>ED-50036</t>
  </si>
  <si>
    <t>ED-50316</t>
  </si>
  <si>
    <t>SECRETARIA  DE EDUCAÇÃO</t>
  </si>
  <si>
    <t>CRONOGRAMA FÍSICO-FINANCEIRO</t>
  </si>
  <si>
    <t>SECRETARIA DE EDUCAÇÃO</t>
  </si>
  <si>
    <t>VALOR DO CONVÊNIO:</t>
  </si>
  <si>
    <t>LOCAL: Rua Ceará/n -Bairro Flores</t>
  </si>
  <si>
    <t>ETAPAS/DESCRIÇÃO</t>
  </si>
  <si>
    <t>FÍSICO/ FINANCEIRO</t>
  </si>
  <si>
    <t>TOTAL  ETAPAS</t>
  </si>
  <si>
    <t>MÊS 1</t>
  </si>
  <si>
    <t>MÊS 2</t>
  </si>
  <si>
    <t>1.0</t>
  </si>
  <si>
    <t>Físico %</t>
  </si>
  <si>
    <t>Financeiro</t>
  </si>
  <si>
    <t>TOTAL</t>
  </si>
  <si>
    <t>Observações: Os Serviços não conteplados em planilhas serão passivo de aditivo.</t>
  </si>
  <si>
    <t>108.066/D</t>
  </si>
  <si>
    <t>SÉRGIO RENATO SILVA DE SÁ</t>
  </si>
  <si>
    <t>CREA</t>
  </si>
  <si>
    <t>8.7</t>
  </si>
  <si>
    <t>8.8</t>
  </si>
  <si>
    <t>8.9</t>
  </si>
  <si>
    <t>8.10</t>
  </si>
  <si>
    <t>9.1</t>
  </si>
  <si>
    <t>9.2</t>
  </si>
  <si>
    <t>9.3</t>
  </si>
  <si>
    <t>9.4</t>
  </si>
  <si>
    <t>9.5</t>
  </si>
  <si>
    <t>9.0</t>
  </si>
  <si>
    <t>10.0</t>
  </si>
  <si>
    <t>DATA:03/11/2022</t>
  </si>
  <si>
    <t>ÁREA DE INTERVENÇÃO</t>
  </si>
  <si>
    <t>ENTRADA PINCIPAL</t>
  </si>
  <si>
    <t>CASTELO DÁGUA</t>
  </si>
  <si>
    <t>GUARITA</t>
  </si>
  <si>
    <t>SALA</t>
  </si>
  <si>
    <t>DEPOSITO</t>
  </si>
  <si>
    <t>BOX</t>
  </si>
  <si>
    <t>COBERTURA GERLA E GUARITA</t>
  </si>
  <si>
    <t>FACHADAS EXTERNAS</t>
  </si>
  <si>
    <t>GERAL</t>
  </si>
  <si>
    <t>CASINHA DE BONECA DEMOLIDA</t>
  </si>
  <si>
    <t>ANFITEATRO</t>
  </si>
  <si>
    <t>PORTAS</t>
  </si>
  <si>
    <t xml:space="preserve">PAREDES INTERNAS E EXTERNAS </t>
  </si>
  <si>
    <t>JANELAS</t>
  </si>
  <si>
    <t xml:space="preserve">PORTAS </t>
  </si>
  <si>
    <t>LAJE</t>
  </si>
  <si>
    <t>RODAMEIOS</t>
  </si>
  <si>
    <t>MURO</t>
  </si>
  <si>
    <t>GRADEL DE MURO</t>
  </si>
  <si>
    <t>ADMINISTRATIVO</t>
  </si>
  <si>
    <t xml:space="preserve">MEMORIAL DE CÁLCULO </t>
  </si>
  <si>
    <t>BDI 27%</t>
  </si>
  <si>
    <t>ED-50266</t>
  </si>
  <si>
    <t>Planilha de Detalhamento do BDI</t>
  </si>
  <si>
    <t>Tomador</t>
  </si>
  <si>
    <t>Nº do Contrato de Repasse</t>
  </si>
  <si>
    <t>Nome da Obra</t>
  </si>
  <si>
    <t>Município da Obra</t>
  </si>
  <si>
    <t>Tipo de Obra</t>
  </si>
  <si>
    <t>Contribuição Previdenciária</t>
  </si>
  <si>
    <t>Conforme legislação tributária municipal, definir estimativa de percentual da base de cálculo para o ISS:</t>
  </si>
  <si>
    <t>Sobre a base de cálculo, definir a respectiva alíquota do ISS (entre 2% e 5%):</t>
  </si>
  <si>
    <t>Parcelas do BDI</t>
  </si>
  <si>
    <t>Valor percentual adotado</t>
  </si>
  <si>
    <t>Limites das parcelas do BDI para obras do tipo acima selecionado.
Acórdão TCU 2622/2013</t>
  </si>
  <si>
    <t>Mín</t>
  </si>
  <si>
    <t>Med.</t>
  </si>
  <si>
    <t>Máx.</t>
  </si>
  <si>
    <r>
      <t xml:space="preserve">(AC) - </t>
    </r>
    <r>
      <rPr>
        <sz val="9"/>
        <rFont val="Arial"/>
        <family val="2"/>
      </rPr>
      <t>Administração Central</t>
    </r>
  </si>
  <si>
    <r>
      <t xml:space="preserve">(S) + (G) - </t>
    </r>
    <r>
      <rPr>
        <sz val="9"/>
        <rFont val="Arial"/>
        <family val="2"/>
      </rPr>
      <t>Seguro e Garantia</t>
    </r>
  </si>
  <si>
    <r>
      <t xml:space="preserve">(R) - </t>
    </r>
    <r>
      <rPr>
        <sz val="9"/>
        <rFont val="Arial"/>
        <family val="2"/>
      </rPr>
      <t>Risco</t>
    </r>
  </si>
  <si>
    <r>
      <t xml:space="preserve">(DF) - </t>
    </r>
    <r>
      <rPr>
        <sz val="9"/>
        <rFont val="Arial"/>
        <family val="2"/>
      </rPr>
      <t>Despesas Financeiras</t>
    </r>
  </si>
  <si>
    <r>
      <t xml:space="preserve">(L) - </t>
    </r>
    <r>
      <rPr>
        <sz val="9"/>
        <rFont val="Arial"/>
        <family val="2"/>
      </rPr>
      <t>Lucro</t>
    </r>
  </si>
  <si>
    <r>
      <t>(I</t>
    </r>
    <r>
      <rPr>
        <b/>
        <sz val="6"/>
        <rFont val="Arial"/>
        <family val="2"/>
      </rPr>
      <t>1</t>
    </r>
    <r>
      <rPr>
        <b/>
        <sz val="10"/>
        <rFont val="Arial"/>
        <family val="2"/>
      </rPr>
      <t xml:space="preserve">) - </t>
    </r>
    <r>
      <rPr>
        <sz val="10"/>
        <rFont val="Arial"/>
        <family val="2"/>
      </rPr>
      <t>PIS</t>
    </r>
  </si>
  <si>
    <r>
      <t>(I</t>
    </r>
    <r>
      <rPr>
        <b/>
        <sz val="5"/>
        <rFont val="Arial"/>
        <family val="2"/>
      </rPr>
      <t>2</t>
    </r>
    <r>
      <rPr>
        <b/>
        <sz val="10"/>
        <rFont val="Arial"/>
        <family val="2"/>
      </rPr>
      <t xml:space="preserve">) - </t>
    </r>
    <r>
      <rPr>
        <sz val="10"/>
        <rFont val="Arial"/>
        <family val="2"/>
      </rPr>
      <t>COFINS</t>
    </r>
  </si>
  <si>
    <r>
      <t>(I</t>
    </r>
    <r>
      <rPr>
        <b/>
        <sz val="5"/>
        <rFont val="Arial"/>
        <family val="2"/>
      </rPr>
      <t>3</t>
    </r>
    <r>
      <rPr>
        <b/>
        <sz val="10"/>
        <rFont val="Arial"/>
        <family val="2"/>
      </rPr>
      <t xml:space="preserve">) - </t>
    </r>
    <r>
      <rPr>
        <sz val="10"/>
        <rFont val="Arial"/>
        <family val="2"/>
      </rPr>
      <t>ISS</t>
    </r>
  </si>
  <si>
    <r>
      <t>(I</t>
    </r>
    <r>
      <rPr>
        <b/>
        <sz val="5"/>
        <rFont val="Arial"/>
        <family val="2"/>
      </rPr>
      <t>4</t>
    </r>
    <r>
      <rPr>
        <b/>
        <sz val="10"/>
        <rFont val="Arial"/>
        <family val="2"/>
      </rPr>
      <t xml:space="preserve">) - </t>
    </r>
    <r>
      <rPr>
        <sz val="10"/>
        <rFont val="Arial"/>
        <family val="2"/>
      </rPr>
      <t>Contrib. Previdenciária</t>
    </r>
  </si>
  <si>
    <t>BDI Adotado</t>
  </si>
  <si>
    <t>Valor para simples conferência do enquadramento do BDI nos limites estabelecidos pelo Acórdão TCU 2622/2013</t>
  </si>
  <si>
    <t>Limites do valor do BDI para obras do tipo acima selecionado.
Acórdão TCU 2622/2013</t>
  </si>
  <si>
    <r>
      <t>BDI desconsiderando a parcela 
(I</t>
    </r>
    <r>
      <rPr>
        <sz val="6"/>
        <rFont val="Arial"/>
        <family val="2"/>
      </rPr>
      <t>4</t>
    </r>
    <r>
      <rPr>
        <sz val="8"/>
        <rFont val="Arial"/>
        <family val="2"/>
      </rPr>
      <t>) contribuição previdenciária</t>
    </r>
  </si>
  <si>
    <t>DECLARAÇÕES</t>
  </si>
  <si>
    <t>Observações:</t>
  </si>
  <si>
    <t>Assinatura do Responsável Técnico pelo orçamento</t>
  </si>
  <si>
    <t>Nº ART ou RRT do orçamento</t>
  </si>
  <si>
    <t>Título, Nome e CREA/CAU do Responsável Técnico pelo orçamento</t>
  </si>
  <si>
    <t>Data</t>
  </si>
  <si>
    <t>Assinatura do Responsável Tomador</t>
  </si>
  <si>
    <t xml:space="preserve"> Cargo e Nome</t>
  </si>
  <si>
    <t>PREFEITURA MUNICIPAL DE LONTRA</t>
  </si>
  <si>
    <t>:Rerfoma  Proinfância - Tipo  B</t>
  </si>
  <si>
    <t>LONTRA</t>
  </si>
  <si>
    <t>ENG° SÉRGIO RENATO SILVA DE SÁ</t>
  </si>
  <si>
    <t>CREA MG 108.0066/D</t>
  </si>
  <si>
    <t>Preço base: Sinapi 02/2023 /Setop Norte Janeiro com desoneração/2023</t>
  </si>
  <si>
    <t>3.6</t>
  </si>
  <si>
    <t>5.1</t>
  </si>
  <si>
    <t>5.3</t>
  </si>
  <si>
    <t>5.4</t>
  </si>
  <si>
    <t>7.1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</si>
  <si>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</si>
  <si>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</si>
  <si>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</si>
  <si>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</si>
  <si>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</si>
  <si>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</si>
  <si>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</si>
  <si>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</si>
  <si>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</si>
  <si>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</si>
  <si>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</si>
  <si>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</si>
  <si>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</si>
  <si>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8.1</t>
  </si>
  <si>
    <t>8.2</t>
  </si>
  <si>
    <t>8.3</t>
  </si>
  <si>
    <t>8.4</t>
  </si>
  <si>
    <t>8.5</t>
  </si>
  <si>
    <t>8.6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</si>
  <si>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</si>
  <si>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</si>
  <si>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</si>
  <si>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</si>
  <si>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</si>
  <si>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</si>
  <si>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</si>
  <si>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</si>
  <si>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</si>
  <si>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9.6</t>
  </si>
  <si>
    <t>9.7</t>
  </si>
  <si>
    <t>9.8</t>
  </si>
  <si>
    <t>9.9</t>
  </si>
  <si>
    <t>9.10</t>
  </si>
  <si>
    <t>9.11</t>
  </si>
  <si>
    <t>9.12</t>
  </si>
  <si>
    <t>9.13</t>
  </si>
  <si>
    <t>1.3</t>
  </si>
  <si>
    <t>1.4</t>
  </si>
  <si>
    <t>1.5</t>
  </si>
  <si>
    <t>1.6</t>
  </si>
  <si>
    <t>1.7</t>
  </si>
  <si>
    <t>1.8</t>
  </si>
  <si>
    <t>1.9</t>
  </si>
  <si>
    <t>MÊS 3</t>
  </si>
  <si>
    <t>COBERTURA DO PLAYGRAUD</t>
  </si>
  <si>
    <t xml:space="preserve"> COBERTURA DO PLAYGRAUD</t>
  </si>
  <si>
    <t>COBERTURA GERAL</t>
  </si>
  <si>
    <t>7.16</t>
  </si>
  <si>
    <t>7.17</t>
  </si>
  <si>
    <t>7.18</t>
  </si>
  <si>
    <t>7.19</t>
  </si>
  <si>
    <t>7.20</t>
  </si>
  <si>
    <t>PRAZO DA OBRA: 03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</si>
</sst>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&quot;R$ &quot;#,##0.00"/>
    <numFmt numFmtId="169" formatCode="#,##0.00_ ;\-#,##0.00\ "/>
  </numFmts>
  <fonts count="40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b/>
      <i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8" fillId="0" borderId="0" applyNumberFormat="0" applyBorder="0" applyProtection="0"/>
    <xf numFmtId="0" fontId="8" fillId="0" borderId="0" applyNumberFormat="0" applyBorder="0" applyProtection="0"/>
    <xf numFmtId="165" fontId="8" fillId="0" borderId="0" applyBorder="0" applyProtection="0"/>
    <xf numFmtId="165" fontId="8" fillId="0" borderId="0" applyBorder="0" applyProtection="0"/>
    <xf numFmtId="0" fontId="9" fillId="0" borderId="0" applyNumberFormat="0" applyBorder="0" applyProtection="0"/>
    <xf numFmtId="0" fontId="8" fillId="0" borderId="0" applyNumberFormat="0" applyBorder="0" applyProtection="0"/>
    <xf numFmtId="166" fontId="9" fillId="0" borderId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3" fillId="0" borderId="0"/>
    <xf numFmtId="9" fontId="3" fillId="0" borderId="0" applyFont="0" applyFill="0" applyBorder="0" applyAlignment="0" applyProtection="0"/>
    <xf numFmtId="0" fontId="11" fillId="0" borderId="0" applyNumberFormat="0" applyBorder="0" applyProtection="0"/>
    <xf numFmtId="167" fontId="11" fillId="0" borderId="0" applyBorder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8" fillId="0" borderId="0" applyBorder="0" applyProtection="0"/>
    <xf numFmtId="0" fontId="3" fillId="0" borderId="0"/>
    <xf numFmtId="0" fontId="3" fillId="0" borderId="0"/>
    <xf numFmtId="0" fontId="3" fillId="0" borderId="0"/>
    <xf numFmtId="0" fontId="1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  <xf numFmtId="164" fontId="5" fillId="0" borderId="0" applyFont="0" applyFill="0" applyBorder="0" applyAlignment="0" applyProtection="0"/>
    <xf numFmtId="0" fontId="1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Border="0" applyProtection="0"/>
    <xf numFmtId="0" fontId="16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0" borderId="0"/>
    <xf numFmtId="0" fontId="3" fillId="0" borderId="0"/>
    <xf numFmtId="0" fontId="23" fillId="0" borderId="0"/>
    <xf numFmtId="164" fontId="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319">
    <xf numFmtId="0" fontId="0" fillId="0" borderId="0" xfId="0"/>
    <xf numFmtId="0" fontId="3" fillId="0" borderId="0" xfId="10" applyAlignment="1">
      <alignment vertical="center"/>
    </xf>
    <xf numFmtId="0" fontId="4" fillId="0" borderId="0" xfId="10" applyFont="1" applyAlignment="1">
      <alignment horizontal="center"/>
    </xf>
    <xf numFmtId="0" fontId="3" fillId="0" borderId="0" xfId="10" applyAlignment="1">
      <alignment horizontal="left" vertical="center" wrapText="1"/>
    </xf>
    <xf numFmtId="0" fontId="3" fillId="0" borderId="0" xfId="10" applyAlignment="1">
      <alignment vertical="center" wrapText="1"/>
    </xf>
    <xf numFmtId="0" fontId="4" fillId="0" borderId="0" xfId="10" applyFont="1" applyAlignment="1">
      <alignment horizontal="center" vertical="center"/>
    </xf>
    <xf numFmtId="0" fontId="3" fillId="0" borderId="0" xfId="10" applyAlignment="1">
      <alignment horizontal="center" vertical="center"/>
    </xf>
    <xf numFmtId="0" fontId="3" fillId="0" borderId="0" xfId="10" applyAlignment="1">
      <alignment horizontal="center"/>
    </xf>
    <xf numFmtId="0" fontId="3" fillId="0" borderId="0" xfId="10" applyAlignment="1">
      <alignment horizontal="left" vertical="center"/>
    </xf>
    <xf numFmtId="0" fontId="4" fillId="0" borderId="1" xfId="10" applyFont="1" applyBorder="1" applyAlignment="1">
      <alignment horizontal="center" vertical="center"/>
    </xf>
    <xf numFmtId="0" fontId="4" fillId="0" borderId="1" xfId="10" applyFont="1" applyBorder="1" applyAlignment="1">
      <alignment vertical="center"/>
    </xf>
    <xf numFmtId="0" fontId="3" fillId="0" borderId="1" xfId="10" applyBorder="1" applyAlignment="1">
      <alignment vertical="center"/>
    </xf>
    <xf numFmtId="0" fontId="3" fillId="0" borderId="1" xfId="10" applyBorder="1" applyAlignment="1">
      <alignment horizontal="center" vertical="center"/>
    </xf>
    <xf numFmtId="0" fontId="3" fillId="0" borderId="1" xfId="10" applyBorder="1" applyAlignment="1">
      <alignment horizontal="center" vertical="center" wrapText="1"/>
    </xf>
    <xf numFmtId="0" fontId="3" fillId="0" borderId="1" xfId="10" applyBorder="1" applyAlignment="1">
      <alignment horizontal="left" vertical="center" wrapText="1"/>
    </xf>
    <xf numFmtId="0" fontId="3" fillId="0" borderId="1" xfId="10" applyBorder="1" applyAlignment="1">
      <alignment horizontal="left" vertical="center"/>
    </xf>
    <xf numFmtId="0" fontId="4" fillId="0" borderId="1" xfId="10" applyFont="1" applyBorder="1" applyAlignment="1">
      <alignment vertical="center" wrapText="1"/>
    </xf>
    <xf numFmtId="4" fontId="4" fillId="0" borderId="1" xfId="10" applyNumberFormat="1" applyFont="1" applyBorder="1" applyAlignment="1">
      <alignment vertical="center" wrapText="1"/>
    </xf>
    <xf numFmtId="0" fontId="4" fillId="0" borderId="1" xfId="10" applyFont="1" applyBorder="1" applyAlignment="1">
      <alignment horizontal="left" vertical="center" wrapText="1"/>
    </xf>
    <xf numFmtId="0" fontId="4" fillId="2" borderId="1" xfId="10" applyFont="1" applyFill="1" applyBorder="1" applyAlignment="1">
      <alignment horizontal="center"/>
    </xf>
    <xf numFmtId="0" fontId="4" fillId="2" borderId="1" xfId="10" applyFont="1" applyFill="1" applyBorder="1" applyAlignment="1">
      <alignment vertical="center"/>
    </xf>
    <xf numFmtId="4" fontId="4" fillId="2" borderId="1" xfId="10" applyNumberFormat="1" applyFont="1" applyFill="1" applyBorder="1" applyAlignment="1">
      <alignment vertical="center"/>
    </xf>
    <xf numFmtId="0" fontId="6" fillId="0" borderId="1" xfId="5" applyFont="1" applyBorder="1" applyAlignment="1">
      <alignment horizontal="center" vertical="center" wrapText="1"/>
    </xf>
    <xf numFmtId="0" fontId="3" fillId="0" borderId="1" xfId="10" applyBorder="1" applyAlignment="1">
      <alignment vertical="center" wrapText="1"/>
    </xf>
    <xf numFmtId="49" fontId="3" fillId="0" borderId="1" xfId="10" applyNumberFormat="1" applyBorder="1" applyAlignment="1">
      <alignment vertical="center" wrapText="1"/>
    </xf>
    <xf numFmtId="164" fontId="3" fillId="0" borderId="0" xfId="10" applyNumberFormat="1" applyAlignment="1">
      <alignment vertical="center"/>
    </xf>
    <xf numFmtId="0" fontId="4" fillId="0" borderId="0" xfId="10" applyFont="1" applyAlignment="1">
      <alignment vertical="center"/>
    </xf>
    <xf numFmtId="0" fontId="3" fillId="4" borderId="1" xfId="10" applyFill="1" applyBorder="1" applyAlignment="1">
      <alignment vertical="center"/>
    </xf>
    <xf numFmtId="0" fontId="3" fillId="4" borderId="0" xfId="10" applyFill="1" applyAlignment="1">
      <alignment vertical="center"/>
    </xf>
    <xf numFmtId="0" fontId="7" fillId="0" borderId="1" xfId="10" applyFont="1" applyBorder="1" applyAlignment="1">
      <alignment vertical="center" wrapText="1"/>
    </xf>
    <xf numFmtId="0" fontId="12" fillId="0" borderId="0" xfId="10" applyFont="1" applyAlignment="1">
      <alignment horizontal="left" vertical="center"/>
    </xf>
    <xf numFmtId="0" fontId="3" fillId="5" borderId="0" xfId="10" applyFill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center"/>
    </xf>
    <xf numFmtId="165" fontId="6" fillId="0" borderId="1" xfId="4" applyFont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49" fontId="4" fillId="3" borderId="2" xfId="10" applyNumberFormat="1" applyFont="1" applyFill="1" applyBorder="1" applyAlignment="1">
      <alignment horizontal="center" vertical="center"/>
    </xf>
    <xf numFmtId="4" fontId="4" fillId="3" borderId="3" xfId="10" applyNumberFormat="1" applyFont="1" applyFill="1" applyBorder="1" applyAlignment="1">
      <alignment horizontal="center" vertical="center"/>
    </xf>
    <xf numFmtId="0" fontId="3" fillId="0" borderId="0" xfId="10" applyAlignment="1">
      <alignment horizontal="center" vertical="center" wrapText="1"/>
    </xf>
    <xf numFmtId="0" fontId="4" fillId="0" borderId="0" xfId="10" applyFont="1" applyAlignment="1">
      <alignment horizontal="left" vertical="center"/>
    </xf>
    <xf numFmtId="164" fontId="3" fillId="0" borderId="0" xfId="26" applyFont="1" applyFill="1" applyAlignment="1">
      <alignment vertical="center"/>
    </xf>
    <xf numFmtId="164" fontId="3" fillId="0" borderId="0" xfId="26" applyFont="1" applyFill="1" applyAlignment="1">
      <alignment horizontal="center" vertical="center"/>
    </xf>
    <xf numFmtId="164" fontId="3" fillId="0" borderId="0" xfId="26" applyFont="1" applyFill="1" applyBorder="1" applyAlignment="1">
      <alignment vertical="center"/>
    </xf>
    <xf numFmtId="164" fontId="3" fillId="0" borderId="0" xfId="26" applyFont="1" applyFill="1" applyBorder="1" applyAlignment="1">
      <alignment horizontal="center" vertical="center"/>
    </xf>
    <xf numFmtId="164" fontId="4" fillId="0" borderId="1" xfId="26" applyFont="1" applyFill="1" applyBorder="1" applyAlignment="1">
      <alignment vertical="center" wrapText="1"/>
    </xf>
    <xf numFmtId="164" fontId="3" fillId="0" borderId="1" xfId="26" applyFont="1" applyFill="1" applyBorder="1" applyAlignment="1">
      <alignment horizontal="right" vertical="center" wrapText="1"/>
    </xf>
    <xf numFmtId="164" fontId="4" fillId="2" borderId="1" xfId="26" applyFont="1" applyFill="1" applyBorder="1" applyAlignment="1">
      <alignment vertical="center"/>
    </xf>
    <xf numFmtId="164" fontId="3" fillId="0" borderId="1" xfId="26" applyFont="1" applyFill="1" applyBorder="1" applyAlignment="1">
      <alignment horizontal="center" vertical="center"/>
    </xf>
    <xf numFmtId="164" fontId="4" fillId="3" borderId="1" xfId="26" applyFont="1" applyFill="1" applyBorder="1" applyAlignment="1">
      <alignment vertical="center"/>
    </xf>
    <xf numFmtId="164" fontId="7" fillId="0" borderId="1" xfId="26" applyFont="1" applyFill="1" applyBorder="1" applyAlignment="1">
      <alignment vertical="center" wrapText="1"/>
    </xf>
    <xf numFmtId="164" fontId="3" fillId="2" borderId="1" xfId="26" applyFont="1" applyFill="1" applyBorder="1" applyAlignment="1">
      <alignment vertical="center"/>
    </xf>
    <xf numFmtId="164" fontId="3" fillId="0" borderId="0" xfId="26" applyFont="1" applyFill="1" applyBorder="1" applyAlignment="1">
      <alignment vertical="center" wrapText="1"/>
    </xf>
    <xf numFmtId="164" fontId="3" fillId="0" borderId="0" xfId="26" applyFont="1" applyFill="1" applyBorder="1" applyAlignment="1">
      <alignment horizontal="center" vertical="center" wrapText="1"/>
    </xf>
    <xf numFmtId="164" fontId="4" fillId="3" borderId="16" xfId="26" applyFont="1" applyFill="1" applyBorder="1" applyAlignment="1">
      <alignment horizontal="center" vertical="center"/>
    </xf>
    <xf numFmtId="4" fontId="4" fillId="3" borderId="17" xfId="10" applyNumberFormat="1" applyFont="1" applyFill="1" applyBorder="1" applyAlignment="1">
      <alignment horizontal="center" vertical="center"/>
    </xf>
    <xf numFmtId="49" fontId="4" fillId="3" borderId="17" xfId="10" applyNumberFormat="1" applyFont="1" applyFill="1" applyBorder="1" applyAlignment="1">
      <alignment horizontal="center" vertical="center"/>
    </xf>
    <xf numFmtId="49" fontId="4" fillId="3" borderId="18" xfId="10" applyNumberFormat="1" applyFont="1" applyFill="1" applyBorder="1" applyAlignment="1">
      <alignment horizontal="center" vertical="center"/>
    </xf>
    <xf numFmtId="164" fontId="4" fillId="0" borderId="0" xfId="26" applyFont="1" applyFill="1" applyBorder="1" applyAlignment="1">
      <alignment horizontal="center" vertical="center"/>
    </xf>
    <xf numFmtId="164" fontId="4" fillId="0" borderId="0" xfId="26" applyFont="1" applyFill="1" applyBorder="1" applyAlignment="1">
      <alignment vertical="center"/>
    </xf>
    <xf numFmtId="4" fontId="4" fillId="0" borderId="0" xfId="10" applyNumberFormat="1" applyFont="1" applyAlignment="1">
      <alignment vertical="center"/>
    </xf>
    <xf numFmtId="0" fontId="4" fillId="0" borderId="1" xfId="10" applyFont="1" applyBorder="1" applyAlignment="1">
      <alignment horizontal="left" vertical="center"/>
    </xf>
    <xf numFmtId="164" fontId="4" fillId="0" borderId="1" xfId="26" applyFont="1" applyFill="1" applyBorder="1" applyAlignment="1">
      <alignment horizontal="center" vertical="center"/>
    </xf>
    <xf numFmtId="164" fontId="4" fillId="0" borderId="1" xfId="26" applyFont="1" applyFill="1" applyBorder="1" applyAlignment="1">
      <alignment vertical="center"/>
    </xf>
    <xf numFmtId="43" fontId="4" fillId="0" borderId="1" xfId="10" applyNumberFormat="1" applyFont="1" applyBorder="1" applyAlignment="1">
      <alignment vertical="center"/>
    </xf>
    <xf numFmtId="164" fontId="3" fillId="0" borderId="1" xfId="14" applyFont="1" applyFill="1" applyBorder="1" applyAlignment="1">
      <alignment horizontal="right" vertical="center"/>
    </xf>
    <xf numFmtId="164" fontId="3" fillId="0" borderId="1" xfId="14" applyFont="1" applyFill="1" applyBorder="1" applyAlignment="1">
      <alignment horizontal="right" vertical="center" wrapText="1"/>
    </xf>
    <xf numFmtId="4" fontId="4" fillId="3" borderId="18" xfId="10" applyNumberFormat="1" applyFont="1" applyFill="1" applyBorder="1" applyAlignment="1">
      <alignment horizontal="center" vertical="center"/>
    </xf>
    <xf numFmtId="164" fontId="3" fillId="4" borderId="1" xfId="14" applyFont="1" applyFill="1" applyBorder="1" applyAlignment="1">
      <alignment vertical="center"/>
    </xf>
    <xf numFmtId="0" fontId="3" fillId="3" borderId="1" xfId="10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3" fillId="4" borderId="1" xfId="10" applyFill="1" applyBorder="1" applyAlignment="1">
      <alignment horizontal="center" vertical="center" wrapText="1"/>
    </xf>
    <xf numFmtId="0" fontId="3" fillId="4" borderId="1" xfId="10" applyFill="1" applyBorder="1" applyAlignment="1">
      <alignment horizontal="left" vertical="center" wrapText="1"/>
    </xf>
    <xf numFmtId="0" fontId="3" fillId="4" borderId="1" xfId="10" applyFill="1" applyBorder="1" applyAlignment="1">
      <alignment horizontal="center" vertical="center"/>
    </xf>
    <xf numFmtId="164" fontId="3" fillId="0" borderId="1" xfId="14" applyFont="1" applyFill="1" applyBorder="1" applyAlignment="1">
      <alignment horizontal="center" vertical="center" wrapText="1"/>
    </xf>
    <xf numFmtId="164" fontId="3" fillId="4" borderId="1" xfId="26" applyFont="1" applyFill="1" applyBorder="1" applyAlignment="1">
      <alignment horizontal="center" vertical="center" wrapText="1"/>
    </xf>
    <xf numFmtId="164" fontId="3" fillId="0" borderId="1" xfId="15" applyFont="1" applyFill="1" applyBorder="1" applyAlignment="1">
      <alignment horizontal="center" vertical="center" wrapText="1"/>
    </xf>
    <xf numFmtId="164" fontId="3" fillId="4" borderId="1" xfId="15" applyFont="1" applyFill="1" applyBorder="1" applyAlignment="1">
      <alignment horizontal="center" vertical="center" wrapText="1"/>
    </xf>
    <xf numFmtId="0" fontId="3" fillId="0" borderId="1" xfId="27" applyFont="1" applyBorder="1" applyAlignment="1">
      <alignment horizontal="center" vertical="center" wrapText="1"/>
    </xf>
    <xf numFmtId="49" fontId="3" fillId="0" borderId="1" xfId="27" applyNumberFormat="1" applyFont="1" applyBorder="1" applyAlignment="1">
      <alignment horizontal="center" vertical="center" wrapText="1"/>
    </xf>
    <xf numFmtId="0" fontId="23" fillId="6" borderId="0" xfId="41" applyFill="1"/>
    <xf numFmtId="0" fontId="23" fillId="6" borderId="0" xfId="41" applyFill="1" applyAlignment="1">
      <alignment wrapText="1"/>
    </xf>
    <xf numFmtId="0" fontId="4" fillId="6" borderId="20" xfId="41" applyFont="1" applyFill="1" applyBorder="1" applyAlignment="1">
      <alignment vertical="center"/>
    </xf>
    <xf numFmtId="0" fontId="4" fillId="6" borderId="25" xfId="41" applyFont="1" applyFill="1" applyBorder="1" applyAlignment="1">
      <alignment horizontal="center" vertical="center"/>
    </xf>
    <xf numFmtId="0" fontId="4" fillId="6" borderId="26" xfId="41" applyFont="1" applyFill="1" applyBorder="1" applyAlignment="1">
      <alignment horizontal="center" vertical="center"/>
    </xf>
    <xf numFmtId="0" fontId="4" fillId="6" borderId="26" xfId="41" applyFont="1" applyFill="1" applyBorder="1" applyAlignment="1">
      <alignment horizontal="center" vertical="center" wrapText="1"/>
    </xf>
    <xf numFmtId="49" fontId="26" fillId="6" borderId="28" xfId="41" applyNumberFormat="1" applyFont="1" applyFill="1" applyBorder="1" applyAlignment="1">
      <alignment horizontal="center" vertical="top" wrapText="1"/>
    </xf>
    <xf numFmtId="10" fontId="26" fillId="6" borderId="28" xfId="41" applyNumberFormat="1" applyFont="1" applyFill="1" applyBorder="1" applyAlignment="1">
      <alignment vertical="top" wrapText="1"/>
    </xf>
    <xf numFmtId="10" fontId="19" fillId="6" borderId="28" xfId="42" applyNumberFormat="1" applyFont="1" applyFill="1" applyBorder="1" applyAlignment="1">
      <alignment vertical="top" wrapText="1"/>
    </xf>
    <xf numFmtId="10" fontId="19" fillId="6" borderId="28" xfId="41" applyNumberFormat="1" applyFont="1" applyFill="1" applyBorder="1" applyAlignment="1">
      <alignment vertical="top" wrapText="1"/>
    </xf>
    <xf numFmtId="49" fontId="26" fillId="6" borderId="30" xfId="41" applyNumberFormat="1" applyFont="1" applyFill="1" applyBorder="1" applyAlignment="1">
      <alignment horizontal="center" vertical="top" wrapText="1"/>
    </xf>
    <xf numFmtId="4" fontId="26" fillId="6" borderId="30" xfId="41" applyNumberFormat="1" applyFont="1" applyFill="1" applyBorder="1" applyAlignment="1">
      <alignment vertical="top" wrapText="1"/>
    </xf>
    <xf numFmtId="4" fontId="23" fillId="6" borderId="0" xfId="41" applyNumberFormat="1" applyFill="1"/>
    <xf numFmtId="49" fontId="27" fillId="6" borderId="34" xfId="41" applyNumberFormat="1" applyFont="1" applyFill="1" applyBorder="1" applyAlignment="1">
      <alignment horizontal="center" vertical="top" wrapText="1"/>
    </xf>
    <xf numFmtId="10" fontId="27" fillId="6" borderId="34" xfId="41" applyNumberFormat="1" applyFont="1" applyFill="1" applyBorder="1" applyAlignment="1">
      <alignment vertical="top" wrapText="1"/>
    </xf>
    <xf numFmtId="10" fontId="23" fillId="6" borderId="0" xfId="41" applyNumberFormat="1" applyFill="1"/>
    <xf numFmtId="49" fontId="27" fillId="6" borderId="36" xfId="41" applyNumberFormat="1" applyFont="1" applyFill="1" applyBorder="1" applyAlignment="1">
      <alignment horizontal="center" vertical="top" wrapText="1"/>
    </xf>
    <xf numFmtId="168" fontId="27" fillId="6" borderId="36" xfId="41" applyNumberFormat="1" applyFont="1" applyFill="1" applyBorder="1" applyAlignment="1">
      <alignment vertical="top" wrapText="1"/>
    </xf>
    <xf numFmtId="168" fontId="23" fillId="6" borderId="0" xfId="41" applyNumberFormat="1" applyFill="1"/>
    <xf numFmtId="0" fontId="23" fillId="6" borderId="0" xfId="41" applyFill="1" applyAlignment="1">
      <alignment vertical="center"/>
    </xf>
    <xf numFmtId="0" fontId="23" fillId="6" borderId="0" xfId="41" applyFill="1" applyAlignment="1">
      <alignment vertical="center" wrapText="1"/>
    </xf>
    <xf numFmtId="0" fontId="4" fillId="6" borderId="4" xfId="41" applyFont="1" applyFill="1" applyBorder="1" applyAlignment="1">
      <alignment wrapText="1"/>
    </xf>
    <xf numFmtId="0" fontId="4" fillId="6" borderId="5" xfId="41" applyFont="1" applyFill="1" applyBorder="1" applyAlignment="1">
      <alignment wrapText="1"/>
    </xf>
    <xf numFmtId="0" fontId="4" fillId="6" borderId="6" xfId="41" applyFont="1" applyFill="1" applyBorder="1" applyAlignment="1">
      <alignment wrapText="1"/>
    </xf>
    <xf numFmtId="0" fontId="4" fillId="6" borderId="7" xfId="41" applyFont="1" applyFill="1" applyBorder="1" applyAlignment="1">
      <alignment wrapText="1"/>
    </xf>
    <xf numFmtId="0" fontId="23" fillId="0" borderId="20" xfId="41" applyBorder="1" applyAlignment="1">
      <alignment vertical="center"/>
    </xf>
    <xf numFmtId="0" fontId="4" fillId="6" borderId="0" xfId="41" applyFont="1" applyFill="1" applyAlignment="1">
      <alignment wrapText="1"/>
    </xf>
    <xf numFmtId="0" fontId="23" fillId="0" borderId="8" xfId="41" applyBorder="1" applyAlignment="1">
      <alignment vertical="center"/>
    </xf>
    <xf numFmtId="0" fontId="4" fillId="6" borderId="7" xfId="41" applyFont="1" applyFill="1" applyBorder="1"/>
    <xf numFmtId="0" fontId="21" fillId="0" borderId="8" xfId="41" applyFont="1" applyBorder="1" applyAlignment="1">
      <alignment vertical="center"/>
    </xf>
    <xf numFmtId="0" fontId="3" fillId="6" borderId="7" xfId="41" applyFont="1" applyFill="1" applyBorder="1"/>
    <xf numFmtId="0" fontId="3" fillId="6" borderId="0" xfId="41" applyFont="1" applyFill="1"/>
    <xf numFmtId="0" fontId="23" fillId="6" borderId="8" xfId="41" applyFill="1" applyBorder="1"/>
    <xf numFmtId="0" fontId="29" fillId="6" borderId="7" xfId="41" applyFont="1" applyFill="1" applyBorder="1"/>
    <xf numFmtId="0" fontId="29" fillId="6" borderId="0" xfId="41" applyFont="1" applyFill="1" applyAlignment="1">
      <alignment wrapText="1"/>
    </xf>
    <xf numFmtId="0" fontId="4" fillId="6" borderId="0" xfId="41" applyFont="1" applyFill="1" applyAlignment="1">
      <alignment horizontal="right"/>
    </xf>
    <xf numFmtId="0" fontId="19" fillId="6" borderId="7" xfId="41" applyFont="1" applyFill="1" applyBorder="1"/>
    <xf numFmtId="0" fontId="19" fillId="6" borderId="0" xfId="41" applyFont="1" applyFill="1" applyAlignment="1">
      <alignment wrapText="1"/>
    </xf>
    <xf numFmtId="0" fontId="23" fillId="6" borderId="9" xfId="41" applyFill="1" applyBorder="1"/>
    <xf numFmtId="0" fontId="23" fillId="6" borderId="10" xfId="41" applyFill="1" applyBorder="1"/>
    <xf numFmtId="0" fontId="23" fillId="6" borderId="10" xfId="41" applyFill="1" applyBorder="1" applyAlignment="1">
      <alignment wrapText="1"/>
    </xf>
    <xf numFmtId="0" fontId="23" fillId="6" borderId="11" xfId="41" applyFill="1" applyBorder="1"/>
    <xf numFmtId="0" fontId="30" fillId="0" borderId="0" xfId="41" applyFont="1"/>
    <xf numFmtId="0" fontId="23" fillId="0" borderId="0" xfId="41"/>
    <xf numFmtId="0" fontId="23" fillId="8" borderId="45" xfId="41" applyFill="1" applyBorder="1" applyAlignment="1">
      <alignment horizontal="left"/>
    </xf>
    <xf numFmtId="0" fontId="23" fillId="8" borderId="46" xfId="41" applyFill="1" applyBorder="1" applyAlignment="1">
      <alignment horizontal="left"/>
    </xf>
    <xf numFmtId="0" fontId="23" fillId="0" borderId="46" xfId="41" applyBorder="1" applyAlignment="1">
      <alignment horizontal="left"/>
    </xf>
    <xf numFmtId="0" fontId="23" fillId="0" borderId="47" xfId="41" applyBorder="1" applyAlignment="1">
      <alignment horizontal="left"/>
    </xf>
    <xf numFmtId="0" fontId="23" fillId="8" borderId="50" xfId="41" applyFill="1" applyBorder="1" applyAlignment="1">
      <alignment horizontal="left"/>
    </xf>
    <xf numFmtId="0" fontId="23" fillId="8" borderId="20" xfId="41" applyFill="1" applyBorder="1" applyAlignment="1">
      <alignment horizontal="left"/>
    </xf>
    <xf numFmtId="0" fontId="23" fillId="0" borderId="20" xfId="41" applyBorder="1" applyAlignment="1">
      <alignment horizontal="left"/>
    </xf>
    <xf numFmtId="0" fontId="23" fillId="0" borderId="21" xfId="41" applyBorder="1" applyAlignment="1">
      <alignment horizontal="left"/>
    </xf>
    <xf numFmtId="0" fontId="32" fillId="0" borderId="0" xfId="41" applyFont="1"/>
    <xf numFmtId="43" fontId="31" fillId="0" borderId="7" xfId="43" applyFont="1" applyFill="1" applyBorder="1" applyAlignment="1" applyProtection="1">
      <alignment horizontal="center" vertical="center" wrapText="1"/>
    </xf>
    <xf numFmtId="0" fontId="35" fillId="0" borderId="0" xfId="41" applyFont="1"/>
    <xf numFmtId="0" fontId="23" fillId="0" borderId="67" xfId="41" applyBorder="1"/>
    <xf numFmtId="0" fontId="23" fillId="0" borderId="59" xfId="41" applyBorder="1"/>
    <xf numFmtId="0" fontId="23" fillId="0" borderId="68" xfId="41" applyBorder="1"/>
    <xf numFmtId="0" fontId="21" fillId="0" borderId="0" xfId="41" applyFont="1" applyAlignment="1">
      <alignment vertical="center" wrapText="1"/>
    </xf>
    <xf numFmtId="43" fontId="31" fillId="0" borderId="0" xfId="43" applyFont="1" applyFill="1" applyBorder="1" applyAlignment="1" applyProtection="1">
      <alignment horizontal="center" vertical="center" wrapText="1"/>
    </xf>
    <xf numFmtId="4" fontId="3" fillId="0" borderId="1" xfId="10" applyNumberFormat="1" applyBorder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4" fontId="19" fillId="4" borderId="1" xfId="0" applyNumberFormat="1" applyFont="1" applyFill="1" applyBorder="1" applyAlignment="1">
      <alignment horizontal="right" vertical="center" wrapText="1"/>
    </xf>
    <xf numFmtId="4" fontId="3" fillId="4" borderId="1" xfId="10" applyNumberFormat="1" applyFill="1" applyBorder="1" applyAlignment="1">
      <alignment vertical="center"/>
    </xf>
    <xf numFmtId="0" fontId="3" fillId="2" borderId="1" xfId="10" applyFill="1" applyBorder="1" applyAlignment="1">
      <alignment vertical="center"/>
    </xf>
    <xf numFmtId="0" fontId="14" fillId="0" borderId="4" xfId="10" applyFont="1" applyBorder="1" applyAlignment="1">
      <alignment horizontal="center" vertical="center" wrapText="1"/>
    </xf>
    <xf numFmtId="0" fontId="3" fillId="0" borderId="5" xfId="10" applyBorder="1" applyAlignment="1">
      <alignment horizontal="center" vertical="center" wrapText="1"/>
    </xf>
    <xf numFmtId="0" fontId="3" fillId="0" borderId="6" xfId="10" applyBorder="1" applyAlignment="1">
      <alignment horizontal="center" vertical="center" wrapText="1"/>
    </xf>
    <xf numFmtId="0" fontId="3" fillId="0" borderId="7" xfId="10" applyBorder="1" applyAlignment="1">
      <alignment horizontal="center" vertical="center" wrapText="1"/>
    </xf>
    <xf numFmtId="0" fontId="3" fillId="0" borderId="0" xfId="10" applyAlignment="1">
      <alignment horizontal="center" vertical="center" wrapText="1"/>
    </xf>
    <xf numFmtId="0" fontId="3" fillId="0" borderId="8" xfId="10" applyBorder="1" applyAlignment="1">
      <alignment horizontal="center" vertical="center" wrapText="1"/>
    </xf>
    <xf numFmtId="0" fontId="3" fillId="0" borderId="9" xfId="10" applyBorder="1" applyAlignment="1">
      <alignment horizontal="center" vertical="center" wrapText="1"/>
    </xf>
    <xf numFmtId="0" fontId="3" fillId="0" borderId="10" xfId="10" applyBorder="1" applyAlignment="1">
      <alignment horizontal="center" vertical="center" wrapText="1"/>
    </xf>
    <xf numFmtId="0" fontId="3" fillId="0" borderId="11" xfId="10" applyBorder="1" applyAlignment="1">
      <alignment horizontal="center" vertical="center" wrapText="1"/>
    </xf>
    <xf numFmtId="164" fontId="4" fillId="0" borderId="0" xfId="26" applyFont="1" applyFill="1" applyBorder="1" applyAlignment="1">
      <alignment horizontal="center" vertical="center" wrapText="1"/>
    </xf>
    <xf numFmtId="0" fontId="4" fillId="0" borderId="0" xfId="10" applyFont="1" applyAlignment="1">
      <alignment horizontal="left" vertical="center"/>
    </xf>
    <xf numFmtId="0" fontId="4" fillId="0" borderId="1" xfId="10" applyFont="1" applyBorder="1" applyAlignment="1">
      <alignment horizontal="right" vertical="center" wrapText="1"/>
    </xf>
    <xf numFmtId="164" fontId="4" fillId="3" borderId="12" xfId="26" applyFont="1" applyFill="1" applyBorder="1" applyAlignment="1">
      <alignment horizontal="center" vertical="center"/>
    </xf>
    <xf numFmtId="164" fontId="4" fillId="3" borderId="13" xfId="26" applyFont="1" applyFill="1" applyBorder="1" applyAlignment="1">
      <alignment horizontal="center" vertical="center"/>
    </xf>
    <xf numFmtId="164" fontId="4" fillId="3" borderId="14" xfId="26" applyFont="1" applyFill="1" applyBorder="1" applyAlignment="1">
      <alignment horizontal="center" vertical="center"/>
    </xf>
    <xf numFmtId="0" fontId="22" fillId="0" borderId="5" xfId="10" applyFont="1" applyBorder="1" applyAlignment="1">
      <alignment horizontal="center" vertical="center" wrapText="1"/>
    </xf>
    <xf numFmtId="49" fontId="4" fillId="2" borderId="1" xfId="10" applyNumberFormat="1" applyFont="1" applyFill="1" applyBorder="1" applyAlignment="1">
      <alignment horizontal="right" vertical="center"/>
    </xf>
    <xf numFmtId="0" fontId="24" fillId="6" borderId="12" xfId="41" applyFont="1" applyFill="1" applyBorder="1" applyAlignment="1">
      <alignment horizontal="center" wrapText="1"/>
    </xf>
    <xf numFmtId="0" fontId="24" fillId="6" borderId="13" xfId="41" applyFont="1" applyFill="1" applyBorder="1" applyAlignment="1">
      <alignment horizontal="center" wrapText="1"/>
    </xf>
    <xf numFmtId="0" fontId="24" fillId="6" borderId="14" xfId="41" applyFont="1" applyFill="1" applyBorder="1" applyAlignment="1">
      <alignment horizontal="center" wrapText="1"/>
    </xf>
    <xf numFmtId="0" fontId="25" fillId="7" borderId="12" xfId="41" applyFont="1" applyFill="1" applyBorder="1" applyAlignment="1">
      <alignment horizontal="center"/>
    </xf>
    <xf numFmtId="0" fontId="25" fillId="7" borderId="13" xfId="41" applyFont="1" applyFill="1" applyBorder="1" applyAlignment="1">
      <alignment horizontal="center"/>
    </xf>
    <xf numFmtId="0" fontId="25" fillId="7" borderId="14" xfId="41" applyFont="1" applyFill="1" applyBorder="1" applyAlignment="1">
      <alignment horizontal="center"/>
    </xf>
    <xf numFmtId="0" fontId="4" fillId="6" borderId="12" xfId="41" applyFont="1" applyFill="1" applyBorder="1" applyAlignment="1">
      <alignment horizontal="center" vertical="center"/>
    </xf>
    <xf numFmtId="0" fontId="4" fillId="6" borderId="13" xfId="41" applyFont="1" applyFill="1" applyBorder="1" applyAlignment="1">
      <alignment horizontal="center" vertical="center"/>
    </xf>
    <xf numFmtId="0" fontId="4" fillId="6" borderId="14" xfId="41" applyFont="1" applyFill="1" applyBorder="1" applyAlignment="1">
      <alignment horizontal="center" vertical="center"/>
    </xf>
    <xf numFmtId="0" fontId="4" fillId="6" borderId="19" xfId="41" applyFont="1" applyFill="1" applyBorder="1" applyAlignment="1">
      <alignment horizontal="left" vertical="center"/>
    </xf>
    <xf numFmtId="0" fontId="4" fillId="6" borderId="20" xfId="41" applyFont="1" applyFill="1" applyBorder="1" applyAlignment="1">
      <alignment horizontal="left" vertical="center"/>
    </xf>
    <xf numFmtId="0" fontId="4" fillId="6" borderId="21" xfId="41" applyFont="1" applyFill="1" applyBorder="1" applyAlignment="1">
      <alignment horizontal="left" vertical="center"/>
    </xf>
    <xf numFmtId="168" fontId="4" fillId="6" borderId="22" xfId="41" applyNumberFormat="1" applyFont="1" applyFill="1" applyBorder="1" applyAlignment="1">
      <alignment horizontal="center" vertical="center"/>
    </xf>
    <xf numFmtId="0" fontId="4" fillId="6" borderId="22" xfId="41" applyFont="1" applyFill="1" applyBorder="1" applyAlignment="1">
      <alignment horizontal="center" vertical="center"/>
    </xf>
    <xf numFmtId="0" fontId="4" fillId="6" borderId="23" xfId="41" applyFont="1" applyFill="1" applyBorder="1" applyAlignment="1">
      <alignment horizontal="center" vertical="center"/>
    </xf>
    <xf numFmtId="0" fontId="4" fillId="6" borderId="12" xfId="41" applyFont="1" applyFill="1" applyBorder="1" applyAlignment="1">
      <alignment horizontal="left" vertical="center"/>
    </xf>
    <xf numFmtId="0" fontId="4" fillId="6" borderId="14" xfId="41" applyFont="1" applyFill="1" applyBorder="1" applyAlignment="1">
      <alignment horizontal="left" vertical="center"/>
    </xf>
    <xf numFmtId="0" fontId="4" fillId="6" borderId="24" xfId="41" applyFont="1" applyFill="1" applyBorder="1" applyAlignment="1">
      <alignment horizontal="left" vertical="center"/>
    </xf>
    <xf numFmtId="0" fontId="23" fillId="6" borderId="27" xfId="41" applyFill="1" applyBorder="1" applyAlignment="1">
      <alignment vertical="top" wrapText="1"/>
    </xf>
    <xf numFmtId="0" fontId="23" fillId="6" borderId="29" xfId="41" applyFill="1" applyBorder="1" applyAlignment="1">
      <alignment vertical="top" wrapText="1"/>
    </xf>
    <xf numFmtId="0" fontId="23" fillId="6" borderId="28" xfId="41" applyFill="1" applyBorder="1" applyAlignment="1">
      <alignment vertical="top" wrapText="1"/>
    </xf>
    <xf numFmtId="0" fontId="23" fillId="6" borderId="30" xfId="41" applyFill="1" applyBorder="1" applyAlignment="1">
      <alignment vertical="top" wrapText="1"/>
    </xf>
    <xf numFmtId="0" fontId="3" fillId="6" borderId="28" xfId="41" applyFont="1" applyFill="1" applyBorder="1" applyAlignment="1">
      <alignment vertical="top" wrapText="1"/>
    </xf>
    <xf numFmtId="49" fontId="26" fillId="6" borderId="30" xfId="41" applyNumberFormat="1" applyFont="1" applyFill="1" applyBorder="1" applyAlignment="1">
      <alignment vertical="top" wrapText="1"/>
    </xf>
    <xf numFmtId="0" fontId="4" fillId="6" borderId="31" xfId="41" applyFont="1" applyFill="1" applyBorder="1" applyAlignment="1">
      <alignment horizontal="center" vertical="center" wrapText="1"/>
    </xf>
    <xf numFmtId="0" fontId="4" fillId="6" borderId="32" xfId="41" applyFont="1" applyFill="1" applyBorder="1" applyAlignment="1">
      <alignment horizontal="center" vertical="center" wrapText="1"/>
    </xf>
    <xf numFmtId="0" fontId="4" fillId="6" borderId="33" xfId="41" applyFont="1" applyFill="1" applyBorder="1" applyAlignment="1">
      <alignment horizontal="center" vertical="center" wrapText="1"/>
    </xf>
    <xf numFmtId="0" fontId="4" fillId="6" borderId="9" xfId="41" applyFont="1" applyFill="1" applyBorder="1" applyAlignment="1">
      <alignment horizontal="center" vertical="center" wrapText="1"/>
    </xf>
    <xf numFmtId="0" fontId="4" fillId="6" borderId="10" xfId="41" applyFont="1" applyFill="1" applyBorder="1" applyAlignment="1">
      <alignment horizontal="center" vertical="center" wrapText="1"/>
    </xf>
    <xf numFmtId="0" fontId="4" fillId="6" borderId="35" xfId="41" applyFont="1" applyFill="1" applyBorder="1" applyAlignment="1">
      <alignment horizontal="center" vertical="center" wrapText="1"/>
    </xf>
    <xf numFmtId="0" fontId="28" fillId="7" borderId="4" xfId="41" applyFont="1" applyFill="1" applyBorder="1" applyAlignment="1">
      <alignment vertical="center" wrapText="1"/>
    </xf>
    <xf numFmtId="0" fontId="28" fillId="7" borderId="5" xfId="41" applyFont="1" applyFill="1" applyBorder="1" applyAlignment="1">
      <alignment vertical="center" wrapText="1"/>
    </xf>
    <xf numFmtId="0" fontId="28" fillId="7" borderId="7" xfId="41" applyFont="1" applyFill="1" applyBorder="1" applyAlignment="1">
      <alignment vertical="center" wrapText="1"/>
    </xf>
    <xf numFmtId="0" fontId="28" fillId="7" borderId="0" xfId="41" applyFont="1" applyFill="1" applyAlignment="1">
      <alignment vertical="center" wrapText="1"/>
    </xf>
    <xf numFmtId="0" fontId="28" fillId="7" borderId="9" xfId="41" applyFont="1" applyFill="1" applyBorder="1" applyAlignment="1">
      <alignment vertical="center" wrapText="1"/>
    </xf>
    <xf numFmtId="0" fontId="28" fillId="7" borderId="10" xfId="41" applyFont="1" applyFill="1" applyBorder="1" applyAlignment="1">
      <alignment vertical="center" wrapText="1"/>
    </xf>
    <xf numFmtId="0" fontId="4" fillId="6" borderId="20" xfId="41" applyFont="1" applyFill="1" applyBorder="1" applyAlignment="1">
      <alignment horizontal="center" wrapText="1"/>
    </xf>
    <xf numFmtId="0" fontId="21" fillId="0" borderId="32" xfId="41" applyFont="1" applyBorder="1" applyAlignment="1">
      <alignment horizontal="center" vertical="center"/>
    </xf>
    <xf numFmtId="0" fontId="21" fillId="0" borderId="0" xfId="41" applyFont="1" applyAlignment="1">
      <alignment horizontal="center" vertical="center"/>
    </xf>
    <xf numFmtId="0" fontId="23" fillId="0" borderId="0" xfId="41" applyAlignment="1">
      <alignment horizontal="center" vertical="center"/>
    </xf>
    <xf numFmtId="164" fontId="3" fillId="0" borderId="37" xfId="14" applyFont="1" applyFill="1" applyBorder="1" applyAlignment="1">
      <alignment horizontal="center" vertical="center"/>
    </xf>
    <xf numFmtId="164" fontId="3" fillId="0" borderId="38" xfId="14" applyFont="1" applyFill="1" applyBorder="1" applyAlignment="1">
      <alignment horizontal="center" vertical="center"/>
    </xf>
    <xf numFmtId="164" fontId="3" fillId="0" borderId="15" xfId="14" applyFont="1" applyFill="1" applyBorder="1" applyAlignment="1">
      <alignment horizontal="center" vertical="center"/>
    </xf>
    <xf numFmtId="164" fontId="4" fillId="2" borderId="37" xfId="26" applyFont="1" applyFill="1" applyBorder="1" applyAlignment="1">
      <alignment horizontal="center" vertical="center"/>
    </xf>
    <xf numFmtId="164" fontId="4" fillId="2" borderId="38" xfId="26" applyFont="1" applyFill="1" applyBorder="1" applyAlignment="1">
      <alignment horizontal="center" vertical="center"/>
    </xf>
    <xf numFmtId="164" fontId="4" fillId="2" borderId="15" xfId="26" applyFont="1" applyFill="1" applyBorder="1" applyAlignment="1">
      <alignment horizontal="center" vertical="center"/>
    </xf>
    <xf numFmtId="4" fontId="4" fillId="2" borderId="37" xfId="10" applyNumberFormat="1" applyFont="1" applyFill="1" applyBorder="1" applyAlignment="1">
      <alignment horizontal="center" vertical="center"/>
    </xf>
    <xf numFmtId="4" fontId="4" fillId="2" borderId="38" xfId="10" applyNumberFormat="1" applyFont="1" applyFill="1" applyBorder="1" applyAlignment="1">
      <alignment horizontal="center" vertical="center"/>
    </xf>
    <xf numFmtId="4" fontId="4" fillId="2" borderId="15" xfId="10" applyNumberFormat="1" applyFont="1" applyFill="1" applyBorder="1" applyAlignment="1">
      <alignment horizontal="center" vertical="center"/>
    </xf>
    <xf numFmtId="4" fontId="4" fillId="3" borderId="12" xfId="10" applyNumberFormat="1" applyFont="1" applyFill="1" applyBorder="1" applyAlignment="1">
      <alignment horizontal="center" vertical="center"/>
    </xf>
    <xf numFmtId="4" fontId="4" fillId="3" borderId="13" xfId="10" applyNumberFormat="1" applyFont="1" applyFill="1" applyBorder="1" applyAlignment="1">
      <alignment horizontal="center" vertical="center"/>
    </xf>
    <xf numFmtId="4" fontId="4" fillId="3" borderId="14" xfId="10" applyNumberFormat="1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164" fontId="7" fillId="0" borderId="37" xfId="26" applyFont="1" applyFill="1" applyBorder="1" applyAlignment="1">
      <alignment horizontal="center" vertical="center" wrapText="1"/>
    </xf>
    <xf numFmtId="164" fontId="7" fillId="0" borderId="38" xfId="26" applyFont="1" applyFill="1" applyBorder="1" applyAlignment="1">
      <alignment horizontal="center" vertical="center" wrapText="1"/>
    </xf>
    <xf numFmtId="164" fontId="7" fillId="0" borderId="15" xfId="26" applyFont="1" applyFill="1" applyBorder="1" applyAlignment="1">
      <alignment horizontal="center" vertical="center" wrapText="1"/>
    </xf>
    <xf numFmtId="0" fontId="28" fillId="0" borderId="0" xfId="10" applyFont="1" applyAlignment="1">
      <alignment horizontal="center"/>
    </xf>
    <xf numFmtId="0" fontId="28" fillId="0" borderId="10" xfId="10" applyFont="1" applyBorder="1" applyAlignment="1">
      <alignment horizontal="center"/>
    </xf>
    <xf numFmtId="0" fontId="23" fillId="0" borderId="0" xfId="41" applyAlignment="1">
      <alignment horizontal="center"/>
    </xf>
    <xf numFmtId="0" fontId="3" fillId="0" borderId="70" xfId="41" applyFont="1" applyBorder="1" applyAlignment="1">
      <alignment horizontal="center"/>
    </xf>
    <xf numFmtId="0" fontId="3" fillId="0" borderId="71" xfId="41" applyFont="1" applyBorder="1" applyAlignment="1">
      <alignment horizontal="center"/>
    </xf>
    <xf numFmtId="0" fontId="3" fillId="0" borderId="75" xfId="41" applyFont="1" applyBorder="1" applyAlignment="1">
      <alignment horizontal="center"/>
    </xf>
    <xf numFmtId="0" fontId="21" fillId="0" borderId="72" xfId="41" applyFont="1" applyBorder="1" applyAlignment="1">
      <alignment horizontal="center"/>
    </xf>
    <xf numFmtId="0" fontId="21" fillId="0" borderId="73" xfId="41" applyFont="1" applyBorder="1" applyAlignment="1">
      <alignment horizontal="center"/>
    </xf>
    <xf numFmtId="0" fontId="21" fillId="0" borderId="76" xfId="41" applyFont="1" applyBorder="1" applyAlignment="1">
      <alignment horizontal="center"/>
    </xf>
    <xf numFmtId="0" fontId="21" fillId="0" borderId="42" xfId="41" applyFont="1" applyBorder="1" applyAlignment="1" applyProtection="1">
      <alignment horizontal="center"/>
      <protection locked="0"/>
    </xf>
    <xf numFmtId="0" fontId="21" fillId="0" borderId="43" xfId="41" applyFont="1" applyBorder="1" applyAlignment="1" applyProtection="1">
      <alignment horizontal="center"/>
      <protection locked="0"/>
    </xf>
    <xf numFmtId="0" fontId="21" fillId="0" borderId="44" xfId="41" applyFont="1" applyBorder="1" applyAlignment="1" applyProtection="1">
      <alignment horizontal="center"/>
      <protection locked="0"/>
    </xf>
    <xf numFmtId="0" fontId="21" fillId="0" borderId="48" xfId="41" applyFont="1" applyBorder="1" applyAlignment="1">
      <alignment horizontal="center"/>
    </xf>
    <xf numFmtId="0" fontId="21" fillId="0" borderId="49" xfId="41" applyFont="1" applyBorder="1" applyAlignment="1">
      <alignment horizontal="center"/>
    </xf>
    <xf numFmtId="0" fontId="21" fillId="0" borderId="61" xfId="41" applyFont="1" applyBorder="1" applyAlignment="1">
      <alignment horizontal="center"/>
    </xf>
    <xf numFmtId="0" fontId="21" fillId="0" borderId="67" xfId="41" applyFont="1" applyBorder="1" applyAlignment="1">
      <alignment horizontal="center" vertical="center" wrapText="1"/>
    </xf>
    <xf numFmtId="0" fontId="21" fillId="0" borderId="59" xfId="41" applyFont="1" applyBorder="1" applyAlignment="1">
      <alignment horizontal="center" vertical="center" wrapText="1"/>
    </xf>
    <xf numFmtId="0" fontId="21" fillId="0" borderId="74" xfId="41" applyFont="1" applyBorder="1" applyAlignment="1">
      <alignment horizontal="center" vertical="center" wrapText="1"/>
    </xf>
    <xf numFmtId="14" fontId="3" fillId="0" borderId="43" xfId="41" applyNumberFormat="1" applyFont="1" applyBorder="1" applyAlignment="1" applyProtection="1">
      <alignment horizontal="center"/>
      <protection locked="0"/>
    </xf>
    <xf numFmtId="14" fontId="3" fillId="0" borderId="44" xfId="41" applyNumberFormat="1" applyFont="1" applyBorder="1" applyAlignment="1" applyProtection="1">
      <alignment horizontal="center"/>
      <protection locked="0"/>
    </xf>
    <xf numFmtId="43" fontId="21" fillId="0" borderId="0" xfId="43" applyFont="1" applyFill="1" applyBorder="1" applyAlignment="1" applyProtection="1">
      <alignment horizontal="center" vertical="center" wrapText="1"/>
    </xf>
    <xf numFmtId="0" fontId="23" fillId="0" borderId="40" xfId="41" applyBorder="1" applyAlignment="1" applyProtection="1">
      <alignment horizontal="center" vertical="center"/>
      <protection locked="0"/>
    </xf>
    <xf numFmtId="0" fontId="23" fillId="0" borderId="41" xfId="41" applyBorder="1" applyAlignment="1" applyProtection="1">
      <alignment horizontal="center" vertical="center"/>
      <protection locked="0"/>
    </xf>
    <xf numFmtId="0" fontId="21" fillId="2" borderId="54" xfId="41" applyFont="1" applyFill="1" applyBorder="1" applyAlignment="1">
      <alignment horizontal="center" vertical="center" wrapText="1"/>
    </xf>
    <xf numFmtId="0" fontId="21" fillId="2" borderId="55" xfId="41" applyFont="1" applyFill="1" applyBorder="1" applyAlignment="1">
      <alignment horizontal="center" vertical="center" wrapText="1"/>
    </xf>
    <xf numFmtId="0" fontId="21" fillId="2" borderId="69" xfId="41" applyFont="1" applyFill="1" applyBorder="1" applyAlignment="1">
      <alignment horizontal="center" vertical="center" wrapText="1"/>
    </xf>
    <xf numFmtId="0" fontId="21" fillId="2" borderId="39" xfId="41" applyFont="1" applyFill="1" applyBorder="1" applyAlignment="1">
      <alignment horizontal="center" vertical="center" wrapText="1"/>
    </xf>
    <xf numFmtId="0" fontId="21" fillId="2" borderId="40" xfId="41" applyFont="1" applyFill="1" applyBorder="1" applyAlignment="1">
      <alignment horizontal="center" vertical="center" wrapText="1"/>
    </xf>
    <xf numFmtId="0" fontId="21" fillId="2" borderId="41" xfId="41" applyFont="1" applyFill="1" applyBorder="1" applyAlignment="1">
      <alignment horizontal="center" vertical="center" wrapText="1"/>
    </xf>
    <xf numFmtId="0" fontId="21" fillId="0" borderId="48" xfId="41" applyFont="1" applyBorder="1" applyAlignment="1">
      <alignment horizontal="left" vertical="center" wrapText="1"/>
    </xf>
    <xf numFmtId="0" fontId="21" fillId="0" borderId="49" xfId="41" applyFont="1" applyBorder="1" applyAlignment="1">
      <alignment horizontal="left" vertical="center" wrapText="1"/>
    </xf>
    <xf numFmtId="43" fontId="21" fillId="0" borderId="49" xfId="43" applyFont="1" applyFill="1" applyBorder="1" applyAlignment="1" applyProtection="1">
      <alignment horizontal="center" vertical="center" wrapText="1"/>
    </xf>
    <xf numFmtId="43" fontId="21" fillId="0" borderId="61" xfId="43" applyFont="1" applyFill="1" applyBorder="1" applyAlignment="1" applyProtection="1">
      <alignment horizontal="center" vertical="center" wrapText="1"/>
    </xf>
    <xf numFmtId="43" fontId="21" fillId="0" borderId="48" xfId="43" applyFont="1" applyFill="1" applyBorder="1" applyAlignment="1" applyProtection="1">
      <alignment horizontal="center" vertical="center" wrapText="1"/>
    </xf>
    <xf numFmtId="0" fontId="38" fillId="0" borderId="0" xfId="41" applyFont="1" applyAlignment="1">
      <alignment horizontal="center" vertical="center" wrapText="1"/>
    </xf>
    <xf numFmtId="0" fontId="25" fillId="0" borderId="0" xfId="41" applyFont="1" applyAlignment="1">
      <alignment horizontal="center"/>
    </xf>
    <xf numFmtId="0" fontId="23" fillId="0" borderId="0" xfId="41" applyAlignment="1">
      <alignment horizontal="center" vertical="top" wrapText="1"/>
    </xf>
    <xf numFmtId="0" fontId="39" fillId="0" borderId="0" xfId="41" applyFont="1" applyAlignment="1">
      <alignment horizontal="center" vertical="center" wrapText="1"/>
    </xf>
    <xf numFmtId="0" fontId="23" fillId="0" borderId="67" xfId="41" applyBorder="1" applyAlignment="1" applyProtection="1">
      <alignment horizontal="left" vertical="top" wrapText="1"/>
      <protection locked="0"/>
    </xf>
    <xf numFmtId="0" fontId="23" fillId="0" borderId="59" xfId="41" applyBorder="1" applyAlignment="1" applyProtection="1">
      <alignment horizontal="left" vertical="top" wrapText="1"/>
      <protection locked="0"/>
    </xf>
    <xf numFmtId="0" fontId="23" fillId="0" borderId="68" xfId="41" applyBorder="1" applyAlignment="1" applyProtection="1">
      <alignment horizontal="left" vertical="top" wrapText="1"/>
      <protection locked="0"/>
    </xf>
    <xf numFmtId="0" fontId="28" fillId="2" borderId="37" xfId="41" applyFont="1" applyFill="1" applyBorder="1" applyAlignment="1">
      <alignment horizontal="center" vertical="center" wrapText="1"/>
    </xf>
    <xf numFmtId="0" fontId="28" fillId="2" borderId="38" xfId="41" applyFont="1" applyFill="1" applyBorder="1" applyAlignment="1">
      <alignment horizontal="center" vertical="center" wrapText="1"/>
    </xf>
    <xf numFmtId="0" fontId="28" fillId="2" borderId="66" xfId="41" applyFont="1" applyFill="1" applyBorder="1" applyAlignment="1">
      <alignment horizontal="center" vertical="center" wrapText="1"/>
    </xf>
    <xf numFmtId="169" fontId="28" fillId="2" borderId="12" xfId="43" applyNumberFormat="1" applyFont="1" applyFill="1" applyBorder="1" applyAlignment="1" applyProtection="1">
      <alignment horizontal="center" vertical="center" wrapText="1"/>
    </xf>
    <xf numFmtId="169" fontId="28" fillId="2" borderId="13" xfId="43" applyNumberFormat="1" applyFont="1" applyFill="1" applyBorder="1" applyAlignment="1" applyProtection="1">
      <alignment horizontal="center" vertical="center" wrapText="1"/>
    </xf>
    <xf numFmtId="169" fontId="28" fillId="2" borderId="14" xfId="43" applyNumberFormat="1" applyFont="1" applyFill="1" applyBorder="1" applyAlignment="1" applyProtection="1">
      <alignment horizontal="center" vertical="center" wrapText="1"/>
    </xf>
    <xf numFmtId="0" fontId="4" fillId="0" borderId="58" xfId="41" applyFont="1" applyBorder="1" applyAlignment="1">
      <alignment horizontal="left" vertical="center" wrapText="1"/>
    </xf>
    <xf numFmtId="0" fontId="23" fillId="0" borderId="59" xfId="41" applyBorder="1" applyAlignment="1">
      <alignment horizontal="left" vertical="center" wrapText="1"/>
    </xf>
    <xf numFmtId="169" fontId="33" fillId="0" borderId="29" xfId="43" applyNumberFormat="1" applyFont="1" applyFill="1" applyBorder="1" applyAlignment="1" applyProtection="1">
      <alignment horizontal="center" vertical="center" wrapText="1"/>
      <protection locked="0"/>
    </xf>
    <xf numFmtId="169" fontId="33" fillId="0" borderId="30" xfId="43" applyNumberFormat="1" applyFont="1" applyFill="1" applyBorder="1" applyAlignment="1" applyProtection="1">
      <alignment horizontal="center" vertical="center" wrapText="1"/>
      <protection locked="0"/>
    </xf>
    <xf numFmtId="169" fontId="33" fillId="0" borderId="60" xfId="43" applyNumberFormat="1" applyFont="1" applyFill="1" applyBorder="1" applyAlignment="1" applyProtection="1">
      <alignment horizontal="center" vertical="center" wrapText="1"/>
      <protection locked="0"/>
    </xf>
    <xf numFmtId="43" fontId="21" fillId="0" borderId="42" xfId="43" applyFont="1" applyFill="1" applyBorder="1" applyAlignment="1" applyProtection="1">
      <alignment horizontal="center" vertical="center" wrapText="1"/>
    </xf>
    <xf numFmtId="43" fontId="21" fillId="0" borderId="43" xfId="43" applyFont="1" applyFill="1" applyBorder="1" applyAlignment="1" applyProtection="1">
      <alignment horizontal="center" vertical="center" wrapText="1"/>
    </xf>
    <xf numFmtId="0" fontId="4" fillId="0" borderId="62" xfId="41" applyFont="1" applyBorder="1" applyAlignment="1">
      <alignment horizontal="left" vertical="center" wrapText="1"/>
    </xf>
    <xf numFmtId="0" fontId="23" fillId="0" borderId="46" xfId="41" applyBorder="1" applyAlignment="1">
      <alignment horizontal="left" vertical="center" wrapText="1"/>
    </xf>
    <xf numFmtId="169" fontId="33" fillId="0" borderId="63" xfId="43" applyNumberFormat="1" applyFont="1" applyFill="1" applyBorder="1" applyAlignment="1" applyProtection="1">
      <alignment horizontal="center" vertical="center" wrapText="1"/>
    </xf>
    <xf numFmtId="169" fontId="33" fillId="0" borderId="64" xfId="43" applyNumberFormat="1" applyFont="1" applyFill="1" applyBorder="1" applyAlignment="1" applyProtection="1">
      <alignment horizontal="center" vertical="center" wrapText="1"/>
    </xf>
    <xf numFmtId="169" fontId="33" fillId="0" borderId="65" xfId="43" applyNumberFormat="1" applyFont="1" applyFill="1" applyBorder="1" applyAlignment="1" applyProtection="1">
      <alignment horizontal="center" vertical="center" wrapText="1"/>
    </xf>
    <xf numFmtId="43" fontId="21" fillId="0" borderId="44" xfId="43" applyFont="1" applyFill="1" applyBorder="1" applyAlignment="1" applyProtection="1">
      <alignment horizontal="center" vertical="center" wrapText="1"/>
    </xf>
    <xf numFmtId="2" fontId="33" fillId="0" borderId="29" xfId="43" applyNumberFormat="1" applyFont="1" applyFill="1" applyBorder="1" applyAlignment="1" applyProtection="1">
      <alignment horizontal="center" vertical="center" wrapText="1"/>
    </xf>
    <xf numFmtId="2" fontId="33" fillId="0" borderId="30" xfId="43" applyNumberFormat="1" applyFont="1" applyFill="1" applyBorder="1" applyAlignment="1" applyProtection="1">
      <alignment horizontal="center" vertical="center" wrapText="1"/>
    </xf>
    <xf numFmtId="2" fontId="33" fillId="0" borderId="60" xfId="43" applyNumberFormat="1" applyFont="1" applyFill="1" applyBorder="1" applyAlignment="1" applyProtection="1">
      <alignment horizontal="center" vertical="center" wrapText="1"/>
    </xf>
    <xf numFmtId="0" fontId="29" fillId="0" borderId="58" xfId="41" applyFont="1" applyBorder="1" applyAlignment="1">
      <alignment horizontal="left" vertical="center" wrapText="1"/>
    </xf>
    <xf numFmtId="0" fontId="19" fillId="0" borderId="59" xfId="41" applyFont="1" applyBorder="1" applyAlignment="1">
      <alignment horizontal="left" vertical="center" wrapText="1"/>
    </xf>
    <xf numFmtId="0" fontId="29" fillId="0" borderId="54" xfId="41" applyFont="1" applyBorder="1" applyAlignment="1">
      <alignment horizontal="left" vertical="center" wrapText="1"/>
    </xf>
    <xf numFmtId="0" fontId="19" fillId="0" borderId="55" xfId="41" applyFont="1" applyBorder="1" applyAlignment="1">
      <alignment horizontal="left" vertical="center" wrapText="1"/>
    </xf>
    <xf numFmtId="169" fontId="33" fillId="0" borderId="56" xfId="43" applyNumberFormat="1" applyFont="1" applyFill="1" applyBorder="1" applyAlignment="1" applyProtection="1">
      <alignment horizontal="center" vertical="center" wrapText="1"/>
      <protection locked="0"/>
    </xf>
    <xf numFmtId="169" fontId="33" fillId="0" borderId="34" xfId="43" applyNumberFormat="1" applyFont="1" applyFill="1" applyBorder="1" applyAlignment="1" applyProtection="1">
      <alignment horizontal="center" vertical="center" wrapText="1"/>
      <protection locked="0"/>
    </xf>
    <xf numFmtId="169" fontId="33" fillId="0" borderId="57" xfId="43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1" applyFont="1" applyBorder="1" applyAlignment="1">
      <alignment horizontal="left"/>
    </xf>
    <xf numFmtId="10" fontId="29" fillId="0" borderId="1" xfId="41" applyNumberFormat="1" applyFont="1" applyBorder="1" applyAlignment="1" applyProtection="1">
      <alignment horizontal="center"/>
      <protection locked="0"/>
    </xf>
    <xf numFmtId="0" fontId="31" fillId="6" borderId="0" xfId="41" applyFont="1" applyFill="1" applyAlignment="1">
      <alignment horizontal="center" vertical="center" wrapText="1"/>
    </xf>
    <xf numFmtId="0" fontId="4" fillId="2" borderId="51" xfId="41" applyFont="1" applyFill="1" applyBorder="1" applyAlignment="1">
      <alignment horizontal="center" vertical="center"/>
    </xf>
    <xf numFmtId="0" fontId="4" fillId="2" borderId="32" xfId="41" applyFont="1" applyFill="1" applyBorder="1" applyAlignment="1">
      <alignment horizontal="center" vertical="center"/>
    </xf>
    <xf numFmtId="0" fontId="4" fillId="2" borderId="52" xfId="41" applyFont="1" applyFill="1" applyBorder="1" applyAlignment="1">
      <alignment horizontal="center" vertical="center"/>
    </xf>
    <xf numFmtId="0" fontId="4" fillId="2" borderId="20" xfId="41" applyFont="1" applyFill="1" applyBorder="1" applyAlignment="1">
      <alignment horizontal="center" vertical="center"/>
    </xf>
    <xf numFmtId="0" fontId="4" fillId="2" borderId="4" xfId="41" applyFont="1" applyFill="1" applyBorder="1" applyAlignment="1">
      <alignment horizontal="center" vertical="center" wrapText="1"/>
    </xf>
    <xf numFmtId="0" fontId="4" fillId="2" borderId="5" xfId="41" applyFont="1" applyFill="1" applyBorder="1" applyAlignment="1">
      <alignment horizontal="center" vertical="center" wrapText="1"/>
    </xf>
    <xf numFmtId="0" fontId="4" fillId="2" borderId="6" xfId="41" applyFont="1" applyFill="1" applyBorder="1" applyAlignment="1">
      <alignment horizontal="center" vertical="center" wrapText="1"/>
    </xf>
    <xf numFmtId="0" fontId="4" fillId="2" borderId="19" xfId="41" applyFont="1" applyFill="1" applyBorder="1" applyAlignment="1">
      <alignment horizontal="center" vertical="center" wrapText="1"/>
    </xf>
    <xf numFmtId="0" fontId="4" fillId="2" borderId="20" xfId="41" applyFont="1" applyFill="1" applyBorder="1" applyAlignment="1">
      <alignment horizontal="center" vertical="center" wrapText="1"/>
    </xf>
    <xf numFmtId="0" fontId="4" fillId="2" borderId="53" xfId="41" applyFont="1" applyFill="1" applyBorder="1" applyAlignment="1">
      <alignment horizontal="center" vertical="center" wrapText="1"/>
    </xf>
    <xf numFmtId="0" fontId="21" fillId="2" borderId="42" xfId="41" applyFont="1" applyFill="1" applyBorder="1" applyAlignment="1">
      <alignment horizontal="center" vertical="center" wrapText="1"/>
    </xf>
    <xf numFmtId="0" fontId="21" fillId="2" borderId="43" xfId="41" applyFont="1" applyFill="1" applyBorder="1" applyAlignment="1">
      <alignment horizontal="center" vertical="center" wrapText="1"/>
    </xf>
    <xf numFmtId="0" fontId="21" fillId="2" borderId="44" xfId="41" applyFont="1" applyFill="1" applyBorder="1" applyAlignment="1">
      <alignment horizontal="center" vertical="center" wrapText="1"/>
    </xf>
    <xf numFmtId="0" fontId="3" fillId="0" borderId="42" xfId="41" applyFont="1" applyBorder="1" applyAlignment="1">
      <alignment horizontal="left"/>
    </xf>
    <xf numFmtId="0" fontId="3" fillId="0" borderId="43" xfId="41" applyFont="1" applyBorder="1" applyAlignment="1">
      <alignment horizontal="left"/>
    </xf>
    <xf numFmtId="0" fontId="3" fillId="0" borderId="43" xfId="41" applyFont="1" applyBorder="1" applyAlignment="1" applyProtection="1">
      <alignment horizontal="left"/>
      <protection locked="0"/>
    </xf>
    <xf numFmtId="0" fontId="3" fillId="0" borderId="44" xfId="41" applyFont="1" applyBorder="1" applyAlignment="1" applyProtection="1">
      <alignment horizontal="left"/>
      <protection locked="0"/>
    </xf>
    <xf numFmtId="0" fontId="3" fillId="0" borderId="48" xfId="41" applyFont="1" applyBorder="1" applyAlignment="1">
      <alignment horizontal="left"/>
    </xf>
    <xf numFmtId="0" fontId="3" fillId="0" borderId="49" xfId="41" applyFont="1" applyBorder="1" applyAlignment="1">
      <alignment horizontal="left"/>
    </xf>
    <xf numFmtId="9" fontId="29" fillId="0" borderId="1" xfId="41" applyNumberFormat="1" applyFont="1" applyBorder="1" applyAlignment="1" applyProtection="1">
      <alignment horizontal="center"/>
      <protection locked="0"/>
    </xf>
    <xf numFmtId="0" fontId="28" fillId="0" borderId="0" xfId="41" applyFont="1" applyAlignment="1">
      <alignment horizontal="center"/>
    </xf>
    <xf numFmtId="0" fontId="3" fillId="0" borderId="39" xfId="41" applyFont="1" applyBorder="1" applyAlignment="1">
      <alignment horizontal="left"/>
    </xf>
    <xf numFmtId="0" fontId="3" fillId="0" borderId="40" xfId="41" applyFont="1" applyBorder="1" applyAlignment="1">
      <alignment horizontal="left"/>
    </xf>
    <xf numFmtId="0" fontId="3" fillId="0" borderId="40" xfId="41" applyFont="1" applyBorder="1" applyAlignment="1" applyProtection="1">
      <alignment horizontal="left"/>
      <protection locked="0"/>
    </xf>
    <xf numFmtId="0" fontId="3" fillId="0" borderId="41" xfId="41" applyFont="1" applyBorder="1" applyAlignment="1" applyProtection="1">
      <alignment horizontal="left"/>
      <protection locked="0"/>
    </xf>
  </cellXfs>
  <cellStyles count="44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_BuiltIn_Comma" xfId="7"/>
    <cellStyle name="Heading" xfId="8"/>
    <cellStyle name="Heading1" xfId="9"/>
    <cellStyle name="Hiperlink 2" xfId="31"/>
    <cellStyle name="Moeda 2" xfId="32"/>
    <cellStyle name="Normal" xfId="0" builtinId="0"/>
    <cellStyle name="Normal 2" xfId="10"/>
    <cellStyle name="Normal 2 2" xfId="17"/>
    <cellStyle name="Normal 3" xfId="18"/>
    <cellStyle name="Normal 3 2" xfId="19"/>
    <cellStyle name="Normal 3 3" xfId="27"/>
    <cellStyle name="Normal 4" xfId="20"/>
    <cellStyle name="Normal 5" xfId="23"/>
    <cellStyle name="Normal 6" xfId="24"/>
    <cellStyle name="Normal 7" xfId="25"/>
    <cellStyle name="Normal 7 2" xfId="40"/>
    <cellStyle name="Normal 8" xfId="39"/>
    <cellStyle name="Normal 9" xfId="41"/>
    <cellStyle name="Porcentagem 2" xfId="11"/>
    <cellStyle name="Porcentagem 3" xfId="33"/>
    <cellStyle name="Porcentagem 4" xfId="29"/>
    <cellStyle name="Porcentagem 4 2" xfId="34"/>
    <cellStyle name="Result" xfId="12"/>
    <cellStyle name="Result2" xfId="13"/>
    <cellStyle name="Separador de milhares 2" xfId="15"/>
    <cellStyle name="Separador de milhares 2 2" xfId="21"/>
    <cellStyle name="Separador de milhares 3" xfId="22"/>
    <cellStyle name="Separador de milhares 4" xfId="16"/>
    <cellStyle name="Vírgula" xfId="14" builtinId="3"/>
    <cellStyle name="Vírgula 2" xfId="26"/>
    <cellStyle name="Vírgula 2 2" xfId="42"/>
    <cellStyle name="Vírgula 3" xfId="35"/>
    <cellStyle name="Vírgula 3 2" xfId="36"/>
    <cellStyle name="Vírgula 4" xfId="37"/>
    <cellStyle name="Vírgula 5" xfId="28"/>
    <cellStyle name="Vírgula 5 2" xfId="38"/>
    <cellStyle name="Vírgula 6" xfId="43"/>
  </cellStyles>
  <dxfs count="27"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2"/>
        </patternFill>
      </fill>
    </dxf>
    <dxf>
      <font>
        <b/>
        <i val="0"/>
        <strike val="0"/>
        <condense val="0"/>
        <extend val="0"/>
        <color indexed="16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22" fmlaLink="[1]Plan4!$B$17" fmlaRange="[1]Plan4!$C$19:$C$24" noThreeD="1" sel="0" val="0"/>
</file>

<file path=xl/ctrlProps/ctrlProp2.xml><?xml version="1.0" encoding="utf-8"?>
<formControlPr xmlns="http://schemas.microsoft.com/office/spreadsheetml/2009/9/main" objectType="Drop" dropLines="2" dropStyle="combo" dx="22" fmlaLink="[1]Plan4!$B$26" fmlaRange="[1]Plan4!$C$28:$I$29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464344</xdr:colOff>
      <xdr:row>2</xdr:row>
      <xdr:rowOff>904876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1346656" cy="1250156"/>
        </a:xfrm>
        <a:prstGeom prst="rect">
          <a:avLst/>
        </a:prstGeom>
      </xdr:spPr>
    </xdr:pic>
    <xdr:clientData/>
  </xdr:twoCellAnchor>
  <xdr:twoCellAnchor>
    <xdr:from>
      <xdr:col>4</xdr:col>
      <xdr:colOff>304800</xdr:colOff>
      <xdr:row>128</xdr:row>
      <xdr:rowOff>85725</xdr:rowOff>
    </xdr:from>
    <xdr:to>
      <xdr:col>10</xdr:col>
      <xdr:colOff>227118</xdr:colOff>
      <xdr:row>133</xdr:row>
      <xdr:rowOff>39158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38280975"/>
          <a:ext cx="6323118" cy="81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66675</xdr:colOff>
      <xdr:row>0</xdr:row>
      <xdr:rowOff>1419225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396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464344</xdr:colOff>
      <xdr:row>2</xdr:row>
      <xdr:rowOff>904876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1351418" cy="1247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9525</xdr:rowOff>
        </xdr:from>
        <xdr:to>
          <xdr:col>18</xdr:col>
          <xdr:colOff>190500</xdr:colOff>
          <xdr:row>6</xdr:row>
          <xdr:rowOff>228600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314325</xdr:colOff>
      <xdr:row>21</xdr:row>
      <xdr:rowOff>9525</xdr:rowOff>
    </xdr:from>
    <xdr:to>
      <xdr:col>19</xdr:col>
      <xdr:colOff>123825</xdr:colOff>
      <xdr:row>23</xdr:row>
      <xdr:rowOff>38100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4714875"/>
          <a:ext cx="2143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19</xdr:col>
          <xdr:colOff>0</xdr:colOff>
          <xdr:row>7</xdr:row>
          <xdr:rowOff>228600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/Downloads/BDI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"/>
      <sheetName val="Plan4"/>
    </sheetNames>
    <sheetDataSet>
      <sheetData sheetId="0"/>
      <sheetData sheetId="1">
        <row r="6">
          <cell r="B6" t="str">
            <v>AC: taxa de administração central</v>
          </cell>
          <cell r="C6">
            <v>3</v>
          </cell>
          <cell r="D6">
            <v>3.8</v>
          </cell>
          <cell r="E6">
            <v>3.43</v>
          </cell>
          <cell r="F6">
            <v>5.29</v>
          </cell>
          <cell r="G6">
            <v>4</v>
          </cell>
          <cell r="H6">
            <v>1.5</v>
          </cell>
          <cell r="I6">
            <v>4</v>
          </cell>
          <cell r="J6">
            <v>4.01</v>
          </cell>
          <cell r="K6">
            <v>4.93</v>
          </cell>
          <cell r="L6">
            <v>5.92</v>
          </cell>
          <cell r="M6">
            <v>5.52</v>
          </cell>
          <cell r="N6">
            <v>3.45</v>
          </cell>
          <cell r="O6">
            <v>5.5</v>
          </cell>
          <cell r="P6">
            <v>4.67</v>
          </cell>
          <cell r="Q6">
            <v>6.71</v>
          </cell>
          <cell r="R6">
            <v>7.93</v>
          </cell>
          <cell r="S6">
            <v>7.85</v>
          </cell>
          <cell r="T6">
            <v>4.49</v>
          </cell>
        </row>
        <row r="7">
          <cell r="C7">
            <v>0.8</v>
          </cell>
          <cell r="D7">
            <v>0.32</v>
          </cell>
          <cell r="E7">
            <v>0.28000000000000003</v>
          </cell>
          <cell r="F7">
            <v>0.25</v>
          </cell>
          <cell r="G7">
            <v>0.81</v>
          </cell>
          <cell r="H7">
            <v>0.3</v>
          </cell>
          <cell r="I7">
            <v>0.8</v>
          </cell>
          <cell r="J7">
            <v>0.4</v>
          </cell>
          <cell r="K7">
            <v>0.49</v>
          </cell>
          <cell r="L7">
            <v>0.51</v>
          </cell>
          <cell r="M7">
            <v>1.22</v>
          </cell>
          <cell r="N7">
            <v>0.48</v>
          </cell>
          <cell r="O7">
            <v>1</v>
          </cell>
          <cell r="P7">
            <v>0.74</v>
          </cell>
          <cell r="Q7">
            <v>0.75</v>
          </cell>
          <cell r="R7">
            <v>0.56000000000000005</v>
          </cell>
          <cell r="S7">
            <v>1.99</v>
          </cell>
          <cell r="T7">
            <v>0.82</v>
          </cell>
        </row>
        <row r="8">
          <cell r="C8">
            <v>0.97</v>
          </cell>
          <cell r="D8">
            <v>0.5</v>
          </cell>
          <cell r="E8">
            <v>1</v>
          </cell>
          <cell r="F8">
            <v>1</v>
          </cell>
          <cell r="G8">
            <v>1.46</v>
          </cell>
          <cell r="H8">
            <v>0.56000000000000005</v>
          </cell>
          <cell r="I8">
            <v>1.27</v>
          </cell>
          <cell r="J8">
            <v>0.56000000000000005</v>
          </cell>
          <cell r="K8">
            <v>1.39</v>
          </cell>
          <cell r="L8">
            <v>1.48</v>
          </cell>
          <cell r="M8">
            <v>2.3199999999999998</v>
          </cell>
          <cell r="N8">
            <v>0.85</v>
          </cell>
          <cell r="O8">
            <v>1.27</v>
          </cell>
          <cell r="P8">
            <v>0.97</v>
          </cell>
          <cell r="Q8">
            <v>1.74</v>
          </cell>
          <cell r="R8">
            <v>1.97</v>
          </cell>
          <cell r="S8">
            <v>3.16</v>
          </cell>
          <cell r="T8">
            <v>0.89</v>
          </cell>
        </row>
        <row r="9">
          <cell r="C9">
            <v>0.59</v>
          </cell>
          <cell r="D9">
            <v>1.02</v>
          </cell>
          <cell r="E9">
            <v>0.94</v>
          </cell>
          <cell r="F9">
            <v>1.01</v>
          </cell>
          <cell r="G9">
            <v>0.94</v>
          </cell>
          <cell r="H9">
            <v>0.85</v>
          </cell>
          <cell r="I9">
            <v>1.23</v>
          </cell>
          <cell r="J9">
            <v>1.1100000000000001</v>
          </cell>
          <cell r="K9">
            <v>0.99</v>
          </cell>
          <cell r="L9">
            <v>1.07</v>
          </cell>
          <cell r="M9">
            <v>1.02</v>
          </cell>
          <cell r="N9">
            <v>0.85</v>
          </cell>
          <cell r="O9">
            <v>1.39</v>
          </cell>
          <cell r="P9">
            <v>1.21</v>
          </cell>
          <cell r="Q9">
            <v>1.17</v>
          </cell>
          <cell r="R9">
            <v>1.1100000000000001</v>
          </cell>
          <cell r="S9">
            <v>1.33</v>
          </cell>
          <cell r="T9">
            <v>1.1100000000000001</v>
          </cell>
        </row>
        <row r="10">
          <cell r="C10">
            <v>6.16</v>
          </cell>
          <cell r="D10">
            <v>6.64</v>
          </cell>
          <cell r="E10">
            <v>6.74</v>
          </cell>
          <cell r="F10">
            <v>8</v>
          </cell>
          <cell r="G10">
            <v>7.14</v>
          </cell>
          <cell r="H10">
            <v>3.5</v>
          </cell>
          <cell r="I10">
            <v>7.4</v>
          </cell>
          <cell r="J10">
            <v>7.3</v>
          </cell>
          <cell r="K10">
            <v>8.0399999999999991</v>
          </cell>
          <cell r="L10">
            <v>8.31</v>
          </cell>
          <cell r="M10">
            <v>8.4</v>
          </cell>
          <cell r="N10">
            <v>5.1100000000000003</v>
          </cell>
          <cell r="O10">
            <v>8.9600000000000009</v>
          </cell>
          <cell r="P10">
            <v>8.69</v>
          </cell>
          <cell r="Q10">
            <v>9.4</v>
          </cell>
          <cell r="R10">
            <v>9.51</v>
          </cell>
          <cell r="S10">
            <v>10.43</v>
          </cell>
          <cell r="T10">
            <v>6.22</v>
          </cell>
        </row>
        <row r="11">
          <cell r="C11">
            <v>0.65</v>
          </cell>
          <cell r="D11">
            <v>0.65</v>
          </cell>
          <cell r="E11">
            <v>0.65</v>
          </cell>
          <cell r="F11">
            <v>0.65</v>
          </cell>
          <cell r="G11">
            <v>0.65</v>
          </cell>
          <cell r="H11">
            <v>0.65</v>
          </cell>
          <cell r="I11">
            <v>0.65</v>
          </cell>
          <cell r="J11">
            <v>0.65</v>
          </cell>
          <cell r="K11">
            <v>0.65</v>
          </cell>
          <cell r="L11">
            <v>0.65</v>
          </cell>
          <cell r="M11">
            <v>0.65</v>
          </cell>
          <cell r="N11">
            <v>0.65</v>
          </cell>
          <cell r="O11">
            <v>0.65</v>
          </cell>
          <cell r="P11">
            <v>0.65</v>
          </cell>
          <cell r="Q11">
            <v>0.65</v>
          </cell>
          <cell r="R11">
            <v>0.65</v>
          </cell>
          <cell r="S11">
            <v>0.65</v>
          </cell>
          <cell r="T11">
            <v>0.65</v>
          </cell>
        </row>
        <row r="12">
          <cell r="C12">
            <v>3</v>
          </cell>
          <cell r="D12">
            <v>3</v>
          </cell>
          <cell r="E12">
            <v>3</v>
          </cell>
          <cell r="F12">
            <v>3</v>
          </cell>
          <cell r="G12">
            <v>3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P12">
            <v>3</v>
          </cell>
          <cell r="Q12">
            <v>3</v>
          </cell>
          <cell r="R12">
            <v>3</v>
          </cell>
          <cell r="S12">
            <v>3</v>
          </cell>
          <cell r="T12">
            <v>3</v>
          </cell>
        </row>
        <row r="13">
          <cell r="C13">
            <v>2</v>
          </cell>
          <cell r="D13">
            <v>2</v>
          </cell>
          <cell r="E13">
            <v>2</v>
          </cell>
          <cell r="F13">
            <v>2</v>
          </cell>
          <cell r="G13">
            <v>2</v>
          </cell>
          <cell r="H13">
            <v>2</v>
          </cell>
          <cell r="I13">
            <v>2</v>
          </cell>
          <cell r="J13">
            <v>2</v>
          </cell>
          <cell r="K13">
            <v>2</v>
          </cell>
          <cell r="L13">
            <v>2</v>
          </cell>
          <cell r="M13">
            <v>2</v>
          </cell>
          <cell r="N13">
            <v>2</v>
          </cell>
          <cell r="O13">
            <v>5</v>
          </cell>
          <cell r="P13">
            <v>5</v>
          </cell>
          <cell r="Q13">
            <v>5</v>
          </cell>
          <cell r="R13">
            <v>5</v>
          </cell>
          <cell r="S13">
            <v>5</v>
          </cell>
          <cell r="T13">
            <v>5</v>
          </cell>
        </row>
        <row r="17">
          <cell r="B17">
            <v>1</v>
          </cell>
        </row>
        <row r="19">
          <cell r="O19">
            <v>20.34</v>
          </cell>
          <cell r="Q19">
            <v>22.12</v>
          </cell>
          <cell r="S19">
            <v>25</v>
          </cell>
        </row>
        <row r="20">
          <cell r="O20">
            <v>19.600000000000001</v>
          </cell>
          <cell r="Q20">
            <v>20.97</v>
          </cell>
          <cell r="S20">
            <v>24.23</v>
          </cell>
        </row>
        <row r="21">
          <cell r="O21">
            <v>20.76</v>
          </cell>
          <cell r="Q21">
            <v>24.18</v>
          </cell>
          <cell r="S21">
            <v>26.44</v>
          </cell>
        </row>
        <row r="22">
          <cell r="O22">
            <v>24</v>
          </cell>
          <cell r="Q22">
            <v>25.84</v>
          </cell>
          <cell r="S22">
            <v>27.86</v>
          </cell>
        </row>
        <row r="23">
          <cell r="O23">
            <v>22.8</v>
          </cell>
          <cell r="Q23">
            <v>27.48</v>
          </cell>
          <cell r="S23">
            <v>30.95</v>
          </cell>
        </row>
        <row r="24">
          <cell r="O24">
            <v>11.1</v>
          </cell>
          <cell r="Q24">
            <v>14.02</v>
          </cell>
          <cell r="S24">
            <v>16.8</v>
          </cell>
        </row>
        <row r="26">
          <cell r="B2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showGridLines="0" view="pageBreakPreview" topLeftCell="A116" zoomScale="80" zoomScaleNormal="80" zoomScaleSheetLayoutView="80" workbookViewId="0">
      <selection activeCell="L136" sqref="L136"/>
    </sheetView>
  </sheetViews>
  <sheetFormatPr defaultColWidth="9" defaultRowHeight="12.75" outlineLevelRow="1"/>
  <cols>
    <col min="1" max="1" width="5.5" style="6" customWidth="1"/>
    <col min="2" max="2" width="8.625" style="7" customWidth="1"/>
    <col min="3" max="3" width="9.875" style="7" customWidth="1"/>
    <col min="4" max="4" width="9.375" style="7" customWidth="1"/>
    <col min="5" max="5" width="65.875" style="8" customWidth="1"/>
    <col min="6" max="6" width="6.625" style="6" customWidth="1"/>
    <col min="7" max="7" width="11.5" style="40" customWidth="1"/>
    <col min="8" max="10" width="11.5" style="40" hidden="1" customWidth="1"/>
    <col min="11" max="11" width="11.25" style="39" customWidth="1"/>
    <col min="12" max="12" width="14.25" style="1" customWidth="1"/>
    <col min="13" max="13" width="15.625" style="1" customWidth="1"/>
    <col min="14" max="14" width="8" style="1" customWidth="1"/>
    <col min="15" max="16384" width="9" style="1"/>
  </cols>
  <sheetData>
    <row r="1" spans="1:14" ht="12.75" customHeight="1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</row>
    <row r="2" spans="1:14" ht="14.25" customHeight="1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</row>
    <row r="3" spans="1:14" ht="85.5" customHeight="1" thickBot="1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4"/>
    </row>
    <row r="4" spans="1:14" ht="20.100000000000001" customHeight="1">
      <c r="A4" s="161" t="s">
        <v>115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4" ht="20.100000000000001" customHeight="1">
      <c r="A5" s="38" t="s">
        <v>98</v>
      </c>
      <c r="B5" s="2"/>
      <c r="C5" s="2"/>
      <c r="D5" s="2"/>
      <c r="E5" s="3"/>
      <c r="F5" s="37"/>
      <c r="G5" s="51"/>
      <c r="H5" s="51"/>
      <c r="I5" s="51"/>
      <c r="J5" s="51"/>
      <c r="K5" s="50"/>
      <c r="L5" s="4"/>
      <c r="M5" s="4"/>
    </row>
    <row r="6" spans="1:14" ht="20.100000000000001" customHeight="1">
      <c r="A6" s="38" t="s">
        <v>256</v>
      </c>
      <c r="B6" s="2"/>
      <c r="C6" s="2"/>
      <c r="D6" s="2"/>
      <c r="E6" s="3"/>
      <c r="F6" s="37"/>
      <c r="G6" s="155"/>
      <c r="H6" s="155"/>
      <c r="I6" s="155"/>
      <c r="J6" s="155"/>
      <c r="K6" s="155"/>
      <c r="L6" s="4"/>
      <c r="M6" s="4"/>
    </row>
    <row r="7" spans="1:14" ht="20.100000000000001" hidden="1" customHeight="1">
      <c r="B7" s="2"/>
      <c r="C7" s="2"/>
      <c r="D7" s="2"/>
      <c r="E7" s="3"/>
      <c r="F7" s="37"/>
      <c r="G7" s="51"/>
      <c r="H7" s="51"/>
      <c r="I7" s="51"/>
      <c r="J7" s="51"/>
      <c r="K7" s="50"/>
      <c r="L7" s="4"/>
      <c r="M7" s="31">
        <v>1.2769999999999999</v>
      </c>
    </row>
    <row r="8" spans="1:14" ht="20.100000000000001" customHeight="1">
      <c r="A8" s="156" t="s">
        <v>7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</row>
    <row r="9" spans="1:14" ht="20.100000000000001" customHeight="1">
      <c r="A9" s="6" t="s">
        <v>213</v>
      </c>
    </row>
    <row r="10" spans="1:14" ht="20.100000000000001" customHeight="1">
      <c r="A10" s="5"/>
      <c r="B10" s="9"/>
      <c r="C10" s="9"/>
      <c r="D10" s="9"/>
      <c r="E10" s="59" t="s">
        <v>72</v>
      </c>
      <c r="F10" s="9" t="s">
        <v>17</v>
      </c>
      <c r="G10" s="60">
        <v>1</v>
      </c>
      <c r="H10" s="60"/>
      <c r="I10" s="60"/>
      <c r="J10" s="60"/>
      <c r="K10" s="61"/>
      <c r="L10" s="62"/>
      <c r="M10" s="61">
        <f>M127</f>
        <v>267705.54310000001</v>
      </c>
    </row>
    <row r="11" spans="1:14" ht="20.100000000000001" customHeight="1" thickBot="1">
      <c r="A11" s="5"/>
      <c r="B11" s="5"/>
      <c r="C11" s="5"/>
      <c r="D11" s="5"/>
      <c r="E11" s="38"/>
      <c r="F11" s="5"/>
      <c r="G11" s="56"/>
      <c r="H11" s="56"/>
      <c r="I11" s="56"/>
      <c r="J11" s="56"/>
      <c r="K11" s="57"/>
      <c r="L11" s="26"/>
      <c r="M11" s="58"/>
    </row>
    <row r="12" spans="1:14" ht="20.100000000000001" customHeight="1" thickBot="1">
      <c r="A12" s="1"/>
      <c r="B12" s="55" t="s">
        <v>8</v>
      </c>
      <c r="C12" s="54" t="s">
        <v>9</v>
      </c>
      <c r="D12" s="35" t="s">
        <v>10</v>
      </c>
      <c r="E12" s="35" t="s">
        <v>11</v>
      </c>
      <c r="F12" s="35" t="s">
        <v>12</v>
      </c>
      <c r="G12" s="52" t="s">
        <v>13</v>
      </c>
      <c r="H12" s="158" t="s">
        <v>22</v>
      </c>
      <c r="I12" s="159"/>
      <c r="J12" s="160"/>
      <c r="K12" s="65" t="s">
        <v>14</v>
      </c>
      <c r="L12" s="53" t="s">
        <v>14</v>
      </c>
      <c r="M12" s="36" t="s">
        <v>15</v>
      </c>
    </row>
    <row r="13" spans="1:14" ht="20.100000000000001" customHeight="1">
      <c r="B13" s="6"/>
      <c r="C13" s="6"/>
      <c r="D13" s="6"/>
      <c r="G13" s="42"/>
      <c r="H13" s="42"/>
      <c r="I13" s="42"/>
      <c r="J13" s="42"/>
      <c r="K13" s="41"/>
    </row>
    <row r="14" spans="1:14" ht="20.100000000000001" customHeight="1">
      <c r="B14" s="32">
        <v>1</v>
      </c>
      <c r="C14" s="32"/>
      <c r="D14" s="32"/>
      <c r="E14" s="20" t="s">
        <v>34</v>
      </c>
      <c r="F14" s="20"/>
      <c r="G14" s="49"/>
      <c r="H14" s="49"/>
      <c r="I14" s="49"/>
      <c r="J14" s="49"/>
      <c r="K14" s="45"/>
      <c r="L14" s="20"/>
      <c r="M14" s="21">
        <f>M17</f>
        <v>4407.3099999999995</v>
      </c>
    </row>
    <row r="15" spans="1:14" ht="20.100000000000001" customHeight="1" outlineLevel="1">
      <c r="B15" s="12" t="s">
        <v>16</v>
      </c>
      <c r="C15" s="12" t="s">
        <v>86</v>
      </c>
      <c r="D15" s="33" t="s">
        <v>74</v>
      </c>
      <c r="E15" s="15" t="s">
        <v>87</v>
      </c>
      <c r="F15" s="12" t="s">
        <v>35</v>
      </c>
      <c r="G15" s="46">
        <v>4.5</v>
      </c>
      <c r="H15" s="63" t="e">
        <f>VLOOKUP(C15,#REF!,1,0)</f>
        <v>#REF!</v>
      </c>
      <c r="I15" s="63" t="e">
        <f>MATCH(C15,#REF!,0)</f>
        <v>#REF!</v>
      </c>
      <c r="J15" s="63" t="e">
        <f>INDEX(#REF!,$I15,10)</f>
        <v>#REF!</v>
      </c>
      <c r="K15" s="63">
        <v>308.95999999999998</v>
      </c>
      <c r="L15" s="140">
        <v>392.38</v>
      </c>
      <c r="M15" s="140">
        <f>ROUND(G15*L15,2)</f>
        <v>1765.71</v>
      </c>
      <c r="N15" s="1">
        <v>1.27</v>
      </c>
    </row>
    <row r="16" spans="1:14" ht="40.5" customHeight="1" outlineLevel="1">
      <c r="B16" s="12" t="s">
        <v>36</v>
      </c>
      <c r="C16" s="34" t="s">
        <v>89</v>
      </c>
      <c r="D16" s="22" t="s">
        <v>74</v>
      </c>
      <c r="E16" s="23" t="s">
        <v>90</v>
      </c>
      <c r="F16" s="12" t="s">
        <v>88</v>
      </c>
      <c r="G16" s="46">
        <v>104</v>
      </c>
      <c r="H16" s="63" t="e">
        <f>VLOOKUP(C16,#REF!,1,0)</f>
        <v>#REF!</v>
      </c>
      <c r="I16" s="63" t="e">
        <f>MATCH(C16,#REF!,0)</f>
        <v>#REF!</v>
      </c>
      <c r="J16" s="63" t="e">
        <f>INDEX(#REF!,$I16,10)</f>
        <v>#REF!</v>
      </c>
      <c r="K16" s="63">
        <v>20</v>
      </c>
      <c r="L16" s="140">
        <v>25.4</v>
      </c>
      <c r="M16" s="140">
        <f>G16*L16</f>
        <v>2641.6</v>
      </c>
      <c r="N16" s="1">
        <v>1.27</v>
      </c>
    </row>
    <row r="17" spans="1:14" ht="20.100000000000001" customHeight="1" outlineLevel="1">
      <c r="B17" s="157" t="s">
        <v>62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6"/>
      <c r="M17" s="17">
        <f>SUM(M15:M16)</f>
        <v>4407.3099999999995</v>
      </c>
    </row>
    <row r="18" spans="1:14" ht="20.100000000000001" customHeight="1">
      <c r="B18" s="6"/>
      <c r="C18" s="6"/>
      <c r="D18" s="6"/>
      <c r="G18" s="42"/>
      <c r="H18" s="42"/>
      <c r="I18" s="42"/>
      <c r="J18" s="42"/>
      <c r="K18" s="41"/>
    </row>
    <row r="19" spans="1:14" ht="20.100000000000001" customHeight="1">
      <c r="B19" s="32">
        <v>2</v>
      </c>
      <c r="C19" s="32"/>
      <c r="D19" s="32"/>
      <c r="E19" s="20" t="s">
        <v>58</v>
      </c>
      <c r="F19" s="20"/>
      <c r="G19" s="49"/>
      <c r="H19" s="49"/>
      <c r="I19" s="49"/>
      <c r="J19" s="49"/>
      <c r="K19" s="45"/>
      <c r="L19" s="20"/>
      <c r="M19" s="21">
        <f>M24</f>
        <v>3043.7637999999997</v>
      </c>
    </row>
    <row r="20" spans="1:14" ht="30" customHeight="1" outlineLevel="1">
      <c r="B20" s="13" t="s">
        <v>18</v>
      </c>
      <c r="C20" s="13">
        <v>94319</v>
      </c>
      <c r="D20" s="13" t="s">
        <v>22</v>
      </c>
      <c r="E20" s="14" t="s">
        <v>26</v>
      </c>
      <c r="F20" s="13" t="s">
        <v>20</v>
      </c>
      <c r="G20" s="44">
        <v>9.25</v>
      </c>
      <c r="H20" s="63" t="e">
        <f>VLOOKUP(C20,#REF!,1,0)</f>
        <v>#REF!</v>
      </c>
      <c r="I20" s="63" t="e">
        <f>MATCH(C20,#REF!,0)</f>
        <v>#REF!</v>
      </c>
      <c r="J20" s="63" t="e">
        <f>INDEX(#REF!,$I20,10)</f>
        <v>#REF!</v>
      </c>
      <c r="K20" s="63">
        <v>74.739999999999995</v>
      </c>
      <c r="L20" s="140">
        <v>94.92</v>
      </c>
      <c r="M20" s="140">
        <f>G20*L20</f>
        <v>878.01</v>
      </c>
      <c r="N20" s="1">
        <v>1.27</v>
      </c>
    </row>
    <row r="21" spans="1:14" ht="20.100000000000001" customHeight="1" outlineLevel="1">
      <c r="B21" s="13" t="s">
        <v>37</v>
      </c>
      <c r="C21" s="13">
        <v>96522</v>
      </c>
      <c r="D21" s="13" t="s">
        <v>22</v>
      </c>
      <c r="E21" s="14" t="s">
        <v>27</v>
      </c>
      <c r="F21" s="13" t="s">
        <v>20</v>
      </c>
      <c r="G21" s="44">
        <f>G20</f>
        <v>9.25</v>
      </c>
      <c r="H21" s="63" t="e">
        <f>VLOOKUP(C21,#REF!,1,0)</f>
        <v>#REF!</v>
      </c>
      <c r="I21" s="63" t="e">
        <f>MATCH(C21,#REF!,0)</f>
        <v>#REF!</v>
      </c>
      <c r="J21" s="63" t="e">
        <f>INDEX(#REF!,$I21,10)</f>
        <v>#REF!</v>
      </c>
      <c r="K21" s="63">
        <v>131.36000000000001</v>
      </c>
      <c r="L21" s="140">
        <v>166.83</v>
      </c>
      <c r="M21" s="140">
        <f t="shared" ref="M21:M23" si="0">G21*L21</f>
        <v>1543.1775</v>
      </c>
      <c r="N21" s="1">
        <v>1.27</v>
      </c>
    </row>
    <row r="22" spans="1:14" ht="20.100000000000001" customHeight="1" outlineLevel="1">
      <c r="B22" s="13" t="s">
        <v>38</v>
      </c>
      <c r="C22" s="13">
        <v>101616</v>
      </c>
      <c r="D22" s="13" t="s">
        <v>22</v>
      </c>
      <c r="E22" s="14" t="s">
        <v>28</v>
      </c>
      <c r="F22" s="13" t="s">
        <v>23</v>
      </c>
      <c r="G22" s="44">
        <f>4*0.6*0.6+6*1+4*0.25+(11.6+1.6+12+12)*0.25</f>
        <v>17.740000000000002</v>
      </c>
      <c r="H22" s="63" t="e">
        <f>VLOOKUP(C22,#REF!,1,0)</f>
        <v>#REF!</v>
      </c>
      <c r="I22" s="63" t="e">
        <f>MATCH(C22,#REF!,0)</f>
        <v>#REF!</v>
      </c>
      <c r="J22" s="63" t="e">
        <f>INDEX(#REF!,$I22,10)</f>
        <v>#REF!</v>
      </c>
      <c r="K22" s="63">
        <v>5.41</v>
      </c>
      <c r="L22" s="140">
        <v>6.87</v>
      </c>
      <c r="M22" s="140">
        <f t="shared" si="0"/>
        <v>121.87380000000002</v>
      </c>
      <c r="N22" s="1">
        <v>1.27</v>
      </c>
    </row>
    <row r="23" spans="1:14" ht="20.100000000000001" customHeight="1" outlineLevel="1">
      <c r="B23" s="13" t="s">
        <v>39</v>
      </c>
      <c r="C23" s="13">
        <v>96995</v>
      </c>
      <c r="D23" s="13" t="s">
        <v>22</v>
      </c>
      <c r="E23" s="14" t="s">
        <v>29</v>
      </c>
      <c r="F23" s="13" t="s">
        <v>20</v>
      </c>
      <c r="G23" s="44">
        <f>G20</f>
        <v>9.25</v>
      </c>
      <c r="H23" s="63" t="e">
        <f>VLOOKUP(C23,#REF!,1,0)</f>
        <v>#REF!</v>
      </c>
      <c r="I23" s="63" t="e">
        <f>MATCH(C23,#REF!,0)</f>
        <v>#REF!</v>
      </c>
      <c r="J23" s="63" t="e">
        <f>INDEX(#REF!,$I23,10)</f>
        <v>#REF!</v>
      </c>
      <c r="K23" s="63">
        <v>42.62</v>
      </c>
      <c r="L23" s="140">
        <v>54.13</v>
      </c>
      <c r="M23" s="140">
        <f t="shared" si="0"/>
        <v>500.70250000000004</v>
      </c>
      <c r="N23" s="1">
        <v>1.27</v>
      </c>
    </row>
    <row r="24" spans="1:14" ht="20.100000000000001" customHeight="1" outlineLevel="1">
      <c r="B24" s="157" t="s">
        <v>62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6"/>
      <c r="M24" s="17">
        <f>SUM(M20:M23)</f>
        <v>3043.7637999999997</v>
      </c>
    </row>
    <row r="25" spans="1:14" ht="20.100000000000001" customHeight="1">
      <c r="B25" s="6"/>
      <c r="C25" s="6"/>
      <c r="D25" s="6"/>
      <c r="G25" s="42"/>
      <c r="H25" s="42"/>
      <c r="I25" s="42"/>
      <c r="J25" s="42"/>
      <c r="K25" s="41"/>
    </row>
    <row r="26" spans="1:14" ht="20.100000000000001" customHeight="1">
      <c r="B26" s="6"/>
      <c r="C26" s="6"/>
      <c r="D26" s="6"/>
      <c r="G26" s="42"/>
      <c r="H26" s="42"/>
      <c r="I26" s="42"/>
      <c r="J26" s="42"/>
      <c r="K26" s="41"/>
    </row>
    <row r="27" spans="1:14" ht="20.100000000000001" customHeight="1">
      <c r="B27" s="6"/>
      <c r="C27" s="6"/>
      <c r="D27" s="6"/>
      <c r="G27" s="42"/>
      <c r="H27" s="42"/>
      <c r="I27" s="42"/>
      <c r="J27" s="42"/>
      <c r="K27" s="41"/>
    </row>
    <row r="28" spans="1:14" ht="20.100000000000001" customHeight="1">
      <c r="B28" s="32">
        <v>3</v>
      </c>
      <c r="C28" s="19"/>
      <c r="D28" s="19"/>
      <c r="E28" s="20" t="s">
        <v>40</v>
      </c>
      <c r="F28" s="20"/>
      <c r="G28" s="45"/>
      <c r="H28" s="45"/>
      <c r="I28" s="45"/>
      <c r="J28" s="45"/>
      <c r="K28" s="45"/>
      <c r="L28" s="20"/>
      <c r="M28" s="21">
        <f>M38</f>
        <v>39134.229999999996</v>
      </c>
    </row>
    <row r="29" spans="1:14" ht="20.100000000000001" customHeight="1" outlineLevel="1">
      <c r="B29" s="9"/>
      <c r="C29" s="9"/>
      <c r="D29" s="9"/>
      <c r="E29" s="16" t="s">
        <v>44</v>
      </c>
      <c r="F29" s="16"/>
      <c r="G29" s="43"/>
      <c r="H29" s="43"/>
      <c r="I29" s="43"/>
      <c r="J29" s="43"/>
      <c r="K29" s="48"/>
      <c r="L29" s="29"/>
      <c r="M29" s="29"/>
    </row>
    <row r="30" spans="1:14" ht="20.100000000000001" customHeight="1" outlineLevel="1">
      <c r="B30" s="13" t="s">
        <v>19</v>
      </c>
      <c r="C30" s="13">
        <v>90843</v>
      </c>
      <c r="D30" s="13" t="s">
        <v>22</v>
      </c>
      <c r="E30" s="14" t="s">
        <v>51</v>
      </c>
      <c r="F30" s="13" t="s">
        <v>41</v>
      </c>
      <c r="G30" s="44">
        <v>4</v>
      </c>
      <c r="H30" s="63" t="e">
        <f>VLOOKUP(C30,#REF!,1,0)</f>
        <v>#REF!</v>
      </c>
      <c r="I30" s="63" t="e">
        <f>MATCH(C30,#REF!,0)</f>
        <v>#REF!</v>
      </c>
      <c r="J30" s="63" t="e">
        <f>INDEX(#REF!,$I30,10)</f>
        <v>#REF!</v>
      </c>
      <c r="K30" s="63">
        <v>1054.32</v>
      </c>
      <c r="L30" s="140">
        <v>1338.99</v>
      </c>
      <c r="M30" s="140">
        <f>G30*L30</f>
        <v>5355.96</v>
      </c>
      <c r="N30" s="1">
        <v>1.27</v>
      </c>
    </row>
    <row r="31" spans="1:14" s="28" customFormat="1" ht="30" customHeight="1" outlineLevel="1">
      <c r="A31" s="6"/>
      <c r="B31" s="13" t="s">
        <v>33</v>
      </c>
      <c r="C31" s="13">
        <v>1</v>
      </c>
      <c r="D31" s="13" t="s">
        <v>91</v>
      </c>
      <c r="E31" s="14" t="s">
        <v>54</v>
      </c>
      <c r="F31" s="13" t="s">
        <v>41</v>
      </c>
      <c r="G31" s="44">
        <v>4</v>
      </c>
      <c r="H31" s="63" t="e">
        <f>VLOOKUP(C31,#REF!,1,0)</f>
        <v>#REF!</v>
      </c>
      <c r="I31" s="63" t="e">
        <f>MATCH(C31,#REF!,0)</f>
        <v>#REF!</v>
      </c>
      <c r="J31" s="63" t="e">
        <f>INDEX(#REF!,$I31,10)</f>
        <v>#REF!</v>
      </c>
      <c r="K31" s="63">
        <v>1900</v>
      </c>
      <c r="L31" s="140">
        <v>2413</v>
      </c>
      <c r="M31" s="140">
        <f t="shared" ref="M31:M37" si="1">G31*L31</f>
        <v>9652</v>
      </c>
      <c r="N31" s="1">
        <v>1.27</v>
      </c>
    </row>
    <row r="32" spans="1:14" ht="30" customHeight="1" outlineLevel="1">
      <c r="B32" s="13" t="s">
        <v>63</v>
      </c>
      <c r="C32" s="13">
        <v>2</v>
      </c>
      <c r="D32" s="13" t="s">
        <v>91</v>
      </c>
      <c r="E32" s="14" t="s">
        <v>50</v>
      </c>
      <c r="F32" s="13" t="s">
        <v>41</v>
      </c>
      <c r="G32" s="44">
        <v>3</v>
      </c>
      <c r="H32" s="63" t="e">
        <f>VLOOKUP(C32,#REF!,1,0)</f>
        <v>#REF!</v>
      </c>
      <c r="I32" s="63" t="e">
        <f>MATCH(C32,#REF!,0)</f>
        <v>#REF!</v>
      </c>
      <c r="J32" s="63" t="e">
        <f>INDEX(#REF!,$I32,10)</f>
        <v>#REF!</v>
      </c>
      <c r="K32" s="63">
        <v>1700</v>
      </c>
      <c r="L32" s="140">
        <v>2159</v>
      </c>
      <c r="M32" s="140">
        <f t="shared" si="1"/>
        <v>6477</v>
      </c>
      <c r="N32" s="1">
        <v>1.27</v>
      </c>
    </row>
    <row r="33" spans="2:14" ht="30" customHeight="1" outlineLevel="1">
      <c r="B33" s="13" t="s">
        <v>64</v>
      </c>
      <c r="C33" s="13">
        <v>90841</v>
      </c>
      <c r="D33" s="13" t="s">
        <v>22</v>
      </c>
      <c r="E33" s="14" t="s">
        <v>52</v>
      </c>
      <c r="F33" s="13" t="s">
        <v>41</v>
      </c>
      <c r="G33" s="44">
        <v>2</v>
      </c>
      <c r="H33" s="63" t="e">
        <f>VLOOKUP(C33,#REF!,1,0)</f>
        <v>#REF!</v>
      </c>
      <c r="I33" s="63" t="e">
        <f>MATCH(C33,#REF!,0)</f>
        <v>#REF!</v>
      </c>
      <c r="J33" s="63" t="e">
        <f>INDEX(#REF!,$I33,10)</f>
        <v>#REF!</v>
      </c>
      <c r="K33" s="63">
        <v>999.02</v>
      </c>
      <c r="L33" s="140">
        <v>1268.76</v>
      </c>
      <c r="M33" s="140">
        <f t="shared" si="1"/>
        <v>2537.52</v>
      </c>
      <c r="N33" s="1">
        <v>1.27</v>
      </c>
    </row>
    <row r="34" spans="2:14" ht="30" customHeight="1" outlineLevel="1">
      <c r="B34" s="13" t="s">
        <v>66</v>
      </c>
      <c r="C34" s="13">
        <v>91335</v>
      </c>
      <c r="D34" s="13" t="s">
        <v>22</v>
      </c>
      <c r="E34" s="14" t="s">
        <v>53</v>
      </c>
      <c r="F34" s="13" t="s">
        <v>41</v>
      </c>
      <c r="G34" s="44">
        <v>3</v>
      </c>
      <c r="H34" s="63" t="e">
        <f>VLOOKUP(C34,#REF!,1,0)</f>
        <v>#REF!</v>
      </c>
      <c r="I34" s="63" t="e">
        <f>MATCH(C34,#REF!,0)</f>
        <v>#REF!</v>
      </c>
      <c r="J34" s="63" t="e">
        <f>INDEX(#REF!,$I34,10)</f>
        <v>#REF!</v>
      </c>
      <c r="K34" s="63">
        <v>1506.34</v>
      </c>
      <c r="L34" s="140">
        <v>1913.05</v>
      </c>
      <c r="M34" s="140">
        <f t="shared" si="1"/>
        <v>5739.15</v>
      </c>
      <c r="N34" s="1">
        <v>1.27</v>
      </c>
    </row>
    <row r="35" spans="2:14" ht="30" customHeight="1" outlineLevel="1">
      <c r="B35" s="13" t="s">
        <v>257</v>
      </c>
      <c r="C35" s="13">
        <v>3</v>
      </c>
      <c r="D35" s="13" t="s">
        <v>91</v>
      </c>
      <c r="E35" s="14" t="s">
        <v>55</v>
      </c>
      <c r="F35" s="13" t="s">
        <v>41</v>
      </c>
      <c r="G35" s="44">
        <v>6</v>
      </c>
      <c r="H35" s="63" t="e">
        <f>VLOOKUP(C35,#REF!,1,0)</f>
        <v>#REF!</v>
      </c>
      <c r="I35" s="63" t="e">
        <f>MATCH(C35,#REF!,0)</f>
        <v>#REF!</v>
      </c>
      <c r="J35" s="63" t="e">
        <f>INDEX(#REF!,$I35,10)</f>
        <v>#REF!</v>
      </c>
      <c r="K35" s="63">
        <v>650</v>
      </c>
      <c r="L35" s="140">
        <f t="shared" ref="L35" si="2">K35*N35</f>
        <v>825.5</v>
      </c>
      <c r="M35" s="140">
        <f t="shared" si="1"/>
        <v>4953</v>
      </c>
      <c r="N35" s="1">
        <v>1.27</v>
      </c>
    </row>
    <row r="36" spans="2:14" ht="30" customHeight="1" outlineLevel="1">
      <c r="B36" s="13" t="s">
        <v>69</v>
      </c>
      <c r="C36" s="13">
        <v>4</v>
      </c>
      <c r="D36" s="13" t="s">
        <v>91</v>
      </c>
      <c r="E36" s="14" t="s">
        <v>56</v>
      </c>
      <c r="F36" s="13" t="s">
        <v>41</v>
      </c>
      <c r="G36" s="44">
        <v>6</v>
      </c>
      <c r="H36" s="63" t="e">
        <f>VLOOKUP(C36,#REF!,1,0)</f>
        <v>#REF!</v>
      </c>
      <c r="I36" s="63" t="e">
        <f>MATCH(C36,#REF!,0)</f>
        <v>#REF!</v>
      </c>
      <c r="J36" s="63" t="e">
        <f>INDEX(#REF!,$I36,10)</f>
        <v>#REF!</v>
      </c>
      <c r="K36" s="63">
        <v>420</v>
      </c>
      <c r="L36" s="140">
        <v>533.4</v>
      </c>
      <c r="M36" s="140">
        <f t="shared" si="1"/>
        <v>3200.3999999999996</v>
      </c>
      <c r="N36" s="1">
        <v>1.27</v>
      </c>
    </row>
    <row r="37" spans="2:14" ht="30" customHeight="1" outlineLevel="1">
      <c r="B37" s="13" t="s">
        <v>67</v>
      </c>
      <c r="C37" s="13">
        <v>5</v>
      </c>
      <c r="D37" s="13" t="s">
        <v>91</v>
      </c>
      <c r="E37" s="14" t="s">
        <v>57</v>
      </c>
      <c r="F37" s="13" t="s">
        <v>41</v>
      </c>
      <c r="G37" s="44">
        <v>2</v>
      </c>
      <c r="H37" s="63" t="e">
        <f>VLOOKUP(C37,#REF!,1,0)</f>
        <v>#REF!</v>
      </c>
      <c r="I37" s="63" t="e">
        <f>MATCH(C37,#REF!,0)</f>
        <v>#REF!</v>
      </c>
      <c r="J37" s="63" t="e">
        <f>INDEX(#REF!,$I37,10)</f>
        <v>#REF!</v>
      </c>
      <c r="K37" s="63">
        <v>480</v>
      </c>
      <c r="L37" s="140">
        <v>609.6</v>
      </c>
      <c r="M37" s="140">
        <f t="shared" si="1"/>
        <v>1219.2</v>
      </c>
      <c r="N37" s="1">
        <v>1.27</v>
      </c>
    </row>
    <row r="38" spans="2:14" ht="20.100000000000001" customHeight="1" outlineLevel="1">
      <c r="B38" s="157" t="s">
        <v>62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6"/>
      <c r="M38" s="17">
        <f>SUM(M30:M37)</f>
        <v>39134.229999999996</v>
      </c>
    </row>
    <row r="39" spans="2:14" ht="20.100000000000001" customHeight="1">
      <c r="B39" s="6"/>
      <c r="C39" s="6"/>
      <c r="D39" s="6"/>
      <c r="G39" s="42"/>
      <c r="H39" s="42"/>
      <c r="I39" s="42"/>
      <c r="J39" s="42"/>
      <c r="K39" s="41"/>
    </row>
    <row r="40" spans="2:14" ht="20.100000000000001" customHeight="1">
      <c r="B40" s="32">
        <v>4</v>
      </c>
      <c r="C40" s="19"/>
      <c r="D40" s="19"/>
      <c r="E40" s="20" t="s">
        <v>59</v>
      </c>
      <c r="F40" s="20"/>
      <c r="G40" s="45"/>
      <c r="H40" s="45"/>
      <c r="I40" s="45"/>
      <c r="J40" s="45"/>
      <c r="K40" s="45"/>
      <c r="L40" s="20"/>
      <c r="M40" s="21">
        <f>M46</f>
        <v>38975.599999999999</v>
      </c>
    </row>
    <row r="41" spans="2:14" ht="20.100000000000001" customHeight="1" outlineLevel="1">
      <c r="B41" s="13" t="s">
        <v>21</v>
      </c>
      <c r="C41" s="69" t="s">
        <v>94</v>
      </c>
      <c r="D41" s="141" t="s">
        <v>74</v>
      </c>
      <c r="E41" s="142" t="s">
        <v>92</v>
      </c>
      <c r="F41" s="13" t="s">
        <v>32</v>
      </c>
      <c r="G41" s="44">
        <v>60</v>
      </c>
      <c r="H41" s="63"/>
      <c r="I41" s="63"/>
      <c r="J41" s="63"/>
      <c r="K41" s="143">
        <v>9.9600000000000009</v>
      </c>
      <c r="L41" s="140">
        <v>12.65</v>
      </c>
      <c r="M41" s="140">
        <f t="shared" ref="M41:M44" si="3">G41*L41</f>
        <v>759</v>
      </c>
      <c r="N41" s="1">
        <v>1.27</v>
      </c>
    </row>
    <row r="42" spans="2:14" ht="38.25" customHeight="1" outlineLevel="1">
      <c r="B42" s="13" t="s">
        <v>24</v>
      </c>
      <c r="C42" s="69">
        <v>94228</v>
      </c>
      <c r="D42" s="141" t="s">
        <v>22</v>
      </c>
      <c r="E42" s="142" t="s">
        <v>96</v>
      </c>
      <c r="F42" s="13" t="s">
        <v>32</v>
      </c>
      <c r="G42" s="44">
        <v>240</v>
      </c>
      <c r="H42" s="63"/>
      <c r="I42" s="63"/>
      <c r="J42" s="63"/>
      <c r="K42" s="143">
        <v>100.42</v>
      </c>
      <c r="L42" s="140">
        <v>127.53</v>
      </c>
      <c r="M42" s="140">
        <f t="shared" si="3"/>
        <v>30607.200000000001</v>
      </c>
      <c r="N42" s="1">
        <v>1.27</v>
      </c>
    </row>
    <row r="43" spans="2:14" ht="38.25" customHeight="1" outlineLevel="1">
      <c r="B43" s="13" t="s">
        <v>25</v>
      </c>
      <c r="C43" s="69">
        <v>94221</v>
      </c>
      <c r="D43" s="141" t="s">
        <v>22</v>
      </c>
      <c r="E43" s="142" t="s">
        <v>101</v>
      </c>
      <c r="F43" s="13" t="s">
        <v>32</v>
      </c>
      <c r="G43" s="44">
        <v>20</v>
      </c>
      <c r="H43" s="63"/>
      <c r="I43" s="63"/>
      <c r="J43" s="63"/>
      <c r="K43" s="143">
        <v>26.35</v>
      </c>
      <c r="L43" s="140">
        <v>33.46</v>
      </c>
      <c r="M43" s="140">
        <f t="shared" si="3"/>
        <v>669.2</v>
      </c>
      <c r="N43" s="1">
        <v>1.27</v>
      </c>
    </row>
    <row r="44" spans="2:14" ht="20.100000000000001" customHeight="1" outlineLevel="1">
      <c r="B44" s="13" t="s">
        <v>47</v>
      </c>
      <c r="C44" s="69" t="s">
        <v>95</v>
      </c>
      <c r="D44" s="141" t="s">
        <v>74</v>
      </c>
      <c r="E44" s="142" t="s">
        <v>93</v>
      </c>
      <c r="F44" s="13" t="s">
        <v>23</v>
      </c>
      <c r="G44" s="44">
        <v>60</v>
      </c>
      <c r="H44" s="63"/>
      <c r="I44" s="63"/>
      <c r="J44" s="63"/>
      <c r="K44" s="143">
        <v>91.08</v>
      </c>
      <c r="L44" s="140">
        <v>115.67</v>
      </c>
      <c r="M44" s="140">
        <f t="shared" si="3"/>
        <v>6940.2</v>
      </c>
      <c r="N44" s="1">
        <v>1.27</v>
      </c>
    </row>
    <row r="45" spans="2:14" ht="20.100000000000001" customHeight="1" outlineLevel="1">
      <c r="B45" s="13"/>
      <c r="C45" s="69"/>
      <c r="D45" s="141"/>
      <c r="E45" s="142"/>
      <c r="F45" s="13"/>
      <c r="G45" s="44"/>
      <c r="H45" s="63"/>
      <c r="I45" s="63"/>
      <c r="J45" s="63"/>
      <c r="K45" s="143"/>
      <c r="L45" s="140"/>
      <c r="M45" s="140"/>
    </row>
    <row r="46" spans="2:14" ht="20.100000000000001" customHeight="1" outlineLevel="1">
      <c r="B46" s="157" t="s">
        <v>65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6"/>
      <c r="M46" s="17">
        <f>SUM(M41:M44)</f>
        <v>38975.599999999999</v>
      </c>
    </row>
    <row r="47" spans="2:14" ht="20.100000000000001" customHeight="1">
      <c r="B47" s="6"/>
      <c r="C47" s="6"/>
      <c r="D47" s="6"/>
      <c r="G47" s="42"/>
      <c r="H47" s="42"/>
      <c r="I47" s="42"/>
      <c r="J47" s="42"/>
      <c r="K47" s="41"/>
    </row>
    <row r="48" spans="2:14" ht="20.100000000000001" customHeight="1">
      <c r="B48" s="6"/>
      <c r="C48" s="6"/>
      <c r="D48" s="6"/>
      <c r="G48" s="42"/>
      <c r="H48" s="42"/>
      <c r="I48" s="42"/>
      <c r="J48" s="42"/>
      <c r="K48" s="41"/>
    </row>
    <row r="49" spans="2:14" ht="20.100000000000001" customHeight="1">
      <c r="B49" s="32">
        <v>5</v>
      </c>
      <c r="C49" s="19"/>
      <c r="D49" s="19"/>
      <c r="E49" s="20" t="s">
        <v>60</v>
      </c>
      <c r="F49" s="20"/>
      <c r="G49" s="47"/>
      <c r="H49" s="47"/>
      <c r="I49" s="47"/>
      <c r="J49" s="47"/>
      <c r="K49" s="45"/>
      <c r="L49" s="20"/>
      <c r="M49" s="21">
        <f>M54</f>
        <v>15756.900000000001</v>
      </c>
    </row>
    <row r="50" spans="2:14" ht="30" customHeight="1" outlineLevel="1">
      <c r="B50" s="13" t="s">
        <v>258</v>
      </c>
      <c r="C50" s="13">
        <v>87245</v>
      </c>
      <c r="D50" s="13" t="s">
        <v>22</v>
      </c>
      <c r="E50" s="14" t="s">
        <v>43</v>
      </c>
      <c r="F50" s="13" t="s">
        <v>23</v>
      </c>
      <c r="G50" s="44">
        <v>6</v>
      </c>
      <c r="H50" s="63" t="e">
        <f>VLOOKUP(C50,#REF!,1,0)</f>
        <v>#REF!</v>
      </c>
      <c r="I50" s="63" t="e">
        <f>MATCH(C50,#REF!,0)</f>
        <v>#REF!</v>
      </c>
      <c r="J50" s="63" t="e">
        <f>INDEX(#REF!,$I50,10)</f>
        <v>#REF!</v>
      </c>
      <c r="K50" s="63">
        <v>226.26</v>
      </c>
      <c r="L50" s="140">
        <v>287.35000000000002</v>
      </c>
      <c r="M50" s="140">
        <f>G50*L50</f>
        <v>1724.1000000000001</v>
      </c>
      <c r="N50" s="1">
        <v>1.27</v>
      </c>
    </row>
    <row r="51" spans="2:14" ht="30" customHeight="1" outlineLevel="1">
      <c r="B51" s="13" t="s">
        <v>30</v>
      </c>
      <c r="C51" s="13">
        <v>87871</v>
      </c>
      <c r="D51" s="13" t="s">
        <v>22</v>
      </c>
      <c r="E51" s="14" t="s">
        <v>106</v>
      </c>
      <c r="F51" s="13" t="s">
        <v>23</v>
      </c>
      <c r="G51" s="44">
        <v>24</v>
      </c>
      <c r="H51" s="63"/>
      <c r="I51" s="63"/>
      <c r="J51" s="63"/>
      <c r="K51" s="63">
        <v>12.61</v>
      </c>
      <c r="L51" s="140">
        <v>160.1</v>
      </c>
      <c r="M51" s="140">
        <f t="shared" ref="M51:M53" si="4">G51*L51</f>
        <v>3842.3999999999996</v>
      </c>
      <c r="N51" s="1">
        <v>1.27</v>
      </c>
    </row>
    <row r="52" spans="2:14" ht="30" customHeight="1" outlineLevel="1">
      <c r="B52" s="13" t="s">
        <v>259</v>
      </c>
      <c r="C52" s="13">
        <v>98565</v>
      </c>
      <c r="D52" s="13" t="s">
        <v>22</v>
      </c>
      <c r="E52" s="14" t="s">
        <v>107</v>
      </c>
      <c r="F52" s="13" t="s">
        <v>23</v>
      </c>
      <c r="G52" s="44">
        <v>24</v>
      </c>
      <c r="H52" s="63"/>
      <c r="I52" s="63"/>
      <c r="J52" s="63"/>
      <c r="K52" s="63">
        <v>47.56</v>
      </c>
      <c r="L52" s="140">
        <v>60.4</v>
      </c>
      <c r="M52" s="140">
        <f t="shared" si="4"/>
        <v>1449.6</v>
      </c>
      <c r="N52" s="1">
        <v>1.27</v>
      </c>
    </row>
    <row r="53" spans="2:14" ht="20.100000000000001" customHeight="1" outlineLevel="1">
      <c r="B53" s="13" t="s">
        <v>260</v>
      </c>
      <c r="C53" s="13" t="s">
        <v>97</v>
      </c>
      <c r="D53" s="13" t="s">
        <v>74</v>
      </c>
      <c r="E53" s="14" t="s">
        <v>70</v>
      </c>
      <c r="F53" s="13" t="s">
        <v>32</v>
      </c>
      <c r="G53" s="44">
        <v>360</v>
      </c>
      <c r="H53" s="63" t="e">
        <f>VLOOKUP(C53,#REF!,1,0)</f>
        <v>#REF!</v>
      </c>
      <c r="I53" s="63" t="e">
        <f>MATCH(C53,#REF!,0)</f>
        <v>#REF!</v>
      </c>
      <c r="J53" s="63" t="e">
        <f>INDEX(#REF!,$I53,10)</f>
        <v>#REF!</v>
      </c>
      <c r="K53" s="63">
        <v>19.12</v>
      </c>
      <c r="L53" s="140">
        <v>24.28</v>
      </c>
      <c r="M53" s="140">
        <f t="shared" si="4"/>
        <v>8740.8000000000011</v>
      </c>
      <c r="N53" s="1">
        <v>1.27</v>
      </c>
    </row>
    <row r="54" spans="2:14" ht="20.100000000000001" customHeight="1" outlineLevel="1">
      <c r="B54" s="157" t="s">
        <v>62</v>
      </c>
      <c r="C54" s="157"/>
      <c r="D54" s="157"/>
      <c r="E54" s="157"/>
      <c r="F54" s="157"/>
      <c r="G54" s="157"/>
      <c r="H54" s="157"/>
      <c r="I54" s="157"/>
      <c r="J54" s="157"/>
      <c r="K54" s="157"/>
      <c r="L54" s="16"/>
      <c r="M54" s="17">
        <f>SUM(M50:M53)</f>
        <v>15756.900000000001</v>
      </c>
    </row>
    <row r="55" spans="2:14" ht="20.100000000000001" customHeight="1">
      <c r="B55" s="6"/>
      <c r="C55" s="6"/>
      <c r="D55" s="6"/>
      <c r="G55" s="42"/>
      <c r="H55" s="42"/>
      <c r="I55" s="42"/>
      <c r="J55" s="42"/>
      <c r="K55" s="41"/>
    </row>
    <row r="56" spans="2:14" ht="20.100000000000001" customHeight="1">
      <c r="B56" s="32">
        <v>6</v>
      </c>
      <c r="C56" s="32"/>
      <c r="D56" s="32"/>
      <c r="E56" s="20" t="s">
        <v>61</v>
      </c>
      <c r="F56" s="20"/>
      <c r="G56" s="45"/>
      <c r="H56" s="45"/>
      <c r="I56" s="45"/>
      <c r="J56" s="45"/>
      <c r="K56" s="45"/>
      <c r="L56" s="20"/>
      <c r="M56" s="21">
        <f>M61</f>
        <v>25621.719999999998</v>
      </c>
    </row>
    <row r="57" spans="2:14" ht="34.5" customHeight="1">
      <c r="B57" s="13" t="s">
        <v>31</v>
      </c>
      <c r="C57" s="13" t="s">
        <v>108</v>
      </c>
      <c r="D57" s="13" t="s">
        <v>74</v>
      </c>
      <c r="E57" s="14" t="s">
        <v>109</v>
      </c>
      <c r="F57" s="13" t="s">
        <v>23</v>
      </c>
      <c r="G57" s="44">
        <v>4</v>
      </c>
      <c r="H57" s="63"/>
      <c r="I57" s="63"/>
      <c r="J57" s="63"/>
      <c r="K57" s="63">
        <v>56.22</v>
      </c>
      <c r="L57" s="140">
        <v>71.400000000000006</v>
      </c>
      <c r="M57" s="140">
        <f>G57*L57</f>
        <v>285.60000000000002</v>
      </c>
      <c r="N57" s="1">
        <v>1.27</v>
      </c>
    </row>
    <row r="58" spans="2:14" ht="49.5" customHeight="1">
      <c r="B58" s="13" t="s">
        <v>42</v>
      </c>
      <c r="C58" s="13" t="s">
        <v>116</v>
      </c>
      <c r="D58" s="13" t="s">
        <v>74</v>
      </c>
      <c r="E58" s="14" t="s">
        <v>117</v>
      </c>
      <c r="F58" s="13" t="s">
        <v>23</v>
      </c>
      <c r="G58" s="44">
        <v>560</v>
      </c>
      <c r="H58" s="63"/>
      <c r="I58" s="63"/>
      <c r="J58" s="63"/>
      <c r="K58" s="63">
        <v>26.73</v>
      </c>
      <c r="L58" s="140">
        <v>33.950000000000003</v>
      </c>
      <c r="M58" s="140">
        <f t="shared" ref="M58:M60" si="5">G58*L58</f>
        <v>19012</v>
      </c>
      <c r="N58" s="1">
        <v>1.27</v>
      </c>
    </row>
    <row r="59" spans="2:14" ht="49.5" customHeight="1">
      <c r="B59" s="13" t="s">
        <v>48</v>
      </c>
      <c r="C59" s="13" t="s">
        <v>118</v>
      </c>
      <c r="D59" s="13" t="s">
        <v>74</v>
      </c>
      <c r="E59" s="14" t="s">
        <v>119</v>
      </c>
      <c r="F59" s="13" t="s">
        <v>23</v>
      </c>
      <c r="G59" s="44">
        <v>20</v>
      </c>
      <c r="H59" s="63"/>
      <c r="I59" s="63"/>
      <c r="J59" s="63"/>
      <c r="K59" s="63">
        <v>110.65</v>
      </c>
      <c r="L59" s="140">
        <v>140.53</v>
      </c>
      <c r="M59" s="140">
        <f t="shared" si="5"/>
        <v>2810.6</v>
      </c>
      <c r="N59" s="1">
        <v>1.27</v>
      </c>
    </row>
    <row r="60" spans="2:14" ht="56.25" customHeight="1">
      <c r="B60" s="13" t="s">
        <v>49</v>
      </c>
      <c r="C60" s="13" t="s">
        <v>112</v>
      </c>
      <c r="D60" s="13" t="s">
        <v>74</v>
      </c>
      <c r="E60" s="14" t="s">
        <v>113</v>
      </c>
      <c r="F60" s="13" t="s">
        <v>23</v>
      </c>
      <c r="G60" s="44">
        <v>37</v>
      </c>
      <c r="H60" s="63"/>
      <c r="I60" s="63"/>
      <c r="J60" s="63"/>
      <c r="K60" s="63">
        <v>74.77</v>
      </c>
      <c r="L60" s="140">
        <v>94.96</v>
      </c>
      <c r="M60" s="140">
        <f t="shared" si="5"/>
        <v>3513.52</v>
      </c>
      <c r="N60" s="1">
        <v>1.27</v>
      </c>
    </row>
    <row r="61" spans="2:14" ht="20.100000000000001" customHeight="1" outlineLevel="1">
      <c r="B61" s="157" t="s">
        <v>62</v>
      </c>
      <c r="C61" s="157"/>
      <c r="D61" s="157"/>
      <c r="E61" s="157"/>
      <c r="F61" s="157"/>
      <c r="G61" s="157"/>
      <c r="H61" s="157"/>
      <c r="I61" s="157"/>
      <c r="J61" s="157"/>
      <c r="K61" s="157"/>
      <c r="L61" s="16"/>
      <c r="M61" s="17">
        <f>SUM(M57:M60)</f>
        <v>25621.719999999998</v>
      </c>
    </row>
    <row r="62" spans="2:14" ht="20.100000000000001" customHeight="1">
      <c r="B62" s="6"/>
      <c r="C62" s="6"/>
      <c r="D62" s="6"/>
      <c r="G62" s="42"/>
      <c r="H62" s="42"/>
      <c r="I62" s="42"/>
      <c r="J62" s="42"/>
      <c r="K62" s="41"/>
    </row>
    <row r="63" spans="2:14" ht="20.100000000000001" customHeight="1">
      <c r="B63" s="32">
        <v>7</v>
      </c>
      <c r="C63" s="32"/>
      <c r="D63" s="32"/>
      <c r="E63" s="20" t="s">
        <v>0</v>
      </c>
      <c r="F63" s="20"/>
      <c r="G63" s="45"/>
      <c r="H63" s="45"/>
      <c r="I63" s="45"/>
      <c r="J63" s="45"/>
      <c r="K63" s="45"/>
      <c r="L63" s="20"/>
      <c r="M63" s="21">
        <f>M84</f>
        <v>111219.11330000001</v>
      </c>
    </row>
    <row r="64" spans="2:14" ht="43.5" customHeight="1" outlineLevel="1">
      <c r="B64" s="13" t="s">
        <v>261</v>
      </c>
      <c r="C64" s="13" t="s">
        <v>82</v>
      </c>
      <c r="D64" s="13" t="s">
        <v>74</v>
      </c>
      <c r="E64" s="14" t="s">
        <v>83</v>
      </c>
      <c r="F64" s="13" t="s">
        <v>23</v>
      </c>
      <c r="G64" s="44">
        <f>G71</f>
        <v>178.92</v>
      </c>
      <c r="H64" s="63" t="e">
        <f>VLOOKUP(C64,#REF!,1,0)</f>
        <v>#REF!</v>
      </c>
      <c r="I64" s="63" t="e">
        <f>MATCH(C64,#REF!,0)</f>
        <v>#REF!</v>
      </c>
      <c r="J64" s="63" t="e">
        <f>INDEX(#REF!,$I64,10)</f>
        <v>#REF!</v>
      </c>
      <c r="K64" s="63">
        <v>20.59</v>
      </c>
      <c r="L64" s="140">
        <v>26.15</v>
      </c>
      <c r="M64" s="140">
        <f>G64*L64</f>
        <v>4678.7579999999998</v>
      </c>
      <c r="N64" s="1">
        <v>1.27</v>
      </c>
    </row>
    <row r="65" spans="2:14" ht="20.100000000000001" customHeight="1" outlineLevel="1">
      <c r="B65" s="13" t="s">
        <v>100</v>
      </c>
      <c r="C65" s="13" t="s">
        <v>73</v>
      </c>
      <c r="D65" s="67" t="s">
        <v>74</v>
      </c>
      <c r="E65" s="14" t="s">
        <v>75</v>
      </c>
      <c r="F65" s="13" t="s">
        <v>23</v>
      </c>
      <c r="G65" s="44">
        <f>G69</f>
        <v>2429.83</v>
      </c>
      <c r="H65" s="63"/>
      <c r="I65" s="63"/>
      <c r="J65" s="63"/>
      <c r="K65" s="63">
        <v>2.69</v>
      </c>
      <c r="L65" s="140">
        <v>3.42</v>
      </c>
      <c r="M65" s="140">
        <f t="shared" ref="M65:M83" si="6">G65*L65</f>
        <v>8310.0185999999994</v>
      </c>
      <c r="N65" s="1">
        <v>1.27</v>
      </c>
    </row>
    <row r="66" spans="2:14" ht="36" customHeight="1" outlineLevel="1">
      <c r="B66" s="13" t="s">
        <v>262</v>
      </c>
      <c r="C66" s="13" t="s">
        <v>76</v>
      </c>
      <c r="D66" s="13" t="s">
        <v>74</v>
      </c>
      <c r="E66" s="14" t="s">
        <v>77</v>
      </c>
      <c r="F66" s="13" t="s">
        <v>23</v>
      </c>
      <c r="G66" s="44">
        <f>G73</f>
        <v>92.96</v>
      </c>
      <c r="H66" s="63"/>
      <c r="I66" s="63"/>
      <c r="J66" s="63"/>
      <c r="K66" s="63">
        <v>4.5599999999999996</v>
      </c>
      <c r="L66" s="140">
        <v>5.79</v>
      </c>
      <c r="M66" s="140">
        <f t="shared" si="6"/>
        <v>538.23839999999996</v>
      </c>
      <c r="N66" s="1">
        <v>1.27</v>
      </c>
    </row>
    <row r="67" spans="2:14" ht="36" customHeight="1" outlineLevel="1">
      <c r="B67" s="13" t="s">
        <v>263</v>
      </c>
      <c r="C67" s="13" t="s">
        <v>78</v>
      </c>
      <c r="D67" s="13" t="s">
        <v>74</v>
      </c>
      <c r="E67" s="14" t="s">
        <v>79</v>
      </c>
      <c r="F67" s="13" t="s">
        <v>23</v>
      </c>
      <c r="G67" s="44">
        <f>G72+G71</f>
        <v>209.66</v>
      </c>
      <c r="H67" s="63"/>
      <c r="I67" s="63"/>
      <c r="J67" s="63"/>
      <c r="K67" s="63">
        <v>4.05</v>
      </c>
      <c r="L67" s="140">
        <v>5.14</v>
      </c>
      <c r="M67" s="140">
        <f t="shared" si="6"/>
        <v>1077.6523999999999</v>
      </c>
      <c r="N67" s="1">
        <v>1.27</v>
      </c>
    </row>
    <row r="68" spans="2:14" ht="20.100000000000001" customHeight="1" outlineLevel="1">
      <c r="B68" s="13" t="s">
        <v>264</v>
      </c>
      <c r="C68" s="13" t="s">
        <v>80</v>
      </c>
      <c r="D68" s="13" t="s">
        <v>74</v>
      </c>
      <c r="E68" s="14" t="s">
        <v>81</v>
      </c>
      <c r="F68" s="13" t="s">
        <v>23</v>
      </c>
      <c r="G68" s="44">
        <f>G70</f>
        <v>930.54</v>
      </c>
      <c r="H68" s="63"/>
      <c r="I68" s="63"/>
      <c r="J68" s="63"/>
      <c r="K68" s="63">
        <v>3.05</v>
      </c>
      <c r="L68" s="140">
        <v>3.87</v>
      </c>
      <c r="M68" s="140">
        <f t="shared" si="6"/>
        <v>3601.1898000000001</v>
      </c>
      <c r="N68" s="1">
        <v>1.27</v>
      </c>
    </row>
    <row r="69" spans="2:14" ht="20.100000000000001" customHeight="1" outlineLevel="1">
      <c r="B69" s="13" t="s">
        <v>265</v>
      </c>
      <c r="C69" s="13">
        <v>88489</v>
      </c>
      <c r="D69" s="67" t="s">
        <v>22</v>
      </c>
      <c r="E69" s="14" t="s">
        <v>46</v>
      </c>
      <c r="F69" s="13" t="s">
        <v>23</v>
      </c>
      <c r="G69" s="44">
        <v>2429.83</v>
      </c>
      <c r="H69" s="63" t="e">
        <f>VLOOKUP(C69,#REF!,1,0)</f>
        <v>#REF!</v>
      </c>
      <c r="I69" s="63" t="e">
        <f>MATCH(C69,#REF!,0)</f>
        <v>#REF!</v>
      </c>
      <c r="J69" s="63" t="e">
        <f>INDEX(#REF!,$I69,10)</f>
        <v>#REF!</v>
      </c>
      <c r="K69" s="63">
        <v>13.68</v>
      </c>
      <c r="L69" s="140">
        <v>17.37</v>
      </c>
      <c r="M69" s="140">
        <f t="shared" si="6"/>
        <v>42206.147100000002</v>
      </c>
      <c r="N69" s="1">
        <v>1.27</v>
      </c>
    </row>
    <row r="70" spans="2:14" ht="20.100000000000001" customHeight="1" outlineLevel="1">
      <c r="B70" s="13" t="s">
        <v>266</v>
      </c>
      <c r="C70" s="13">
        <v>88488</v>
      </c>
      <c r="D70" s="13" t="s">
        <v>22</v>
      </c>
      <c r="E70" s="14" t="s">
        <v>45</v>
      </c>
      <c r="F70" s="13" t="s">
        <v>23</v>
      </c>
      <c r="G70" s="44">
        <v>930.54</v>
      </c>
      <c r="H70" s="63" t="e">
        <f>VLOOKUP(C70,#REF!,1,0)</f>
        <v>#REF!</v>
      </c>
      <c r="I70" s="63" t="e">
        <f>MATCH(C70,#REF!,0)</f>
        <v>#REF!</v>
      </c>
      <c r="J70" s="63" t="e">
        <f>INDEX(#REF!,$I70,10)</f>
        <v>#REF!</v>
      </c>
      <c r="K70" s="63">
        <v>15.51</v>
      </c>
      <c r="L70" s="140">
        <v>19.7</v>
      </c>
      <c r="M70" s="140">
        <f t="shared" si="6"/>
        <v>18331.637999999999</v>
      </c>
      <c r="N70" s="1">
        <v>1.27</v>
      </c>
    </row>
    <row r="71" spans="2:14" ht="20.100000000000001" customHeight="1" outlineLevel="1">
      <c r="B71" s="13" t="s">
        <v>267</v>
      </c>
      <c r="C71" s="13" t="s">
        <v>84</v>
      </c>
      <c r="D71" s="13" t="s">
        <v>74</v>
      </c>
      <c r="E71" s="14" t="s">
        <v>1</v>
      </c>
      <c r="F71" s="13" t="s">
        <v>23</v>
      </c>
      <c r="G71" s="44">
        <v>178.92</v>
      </c>
      <c r="H71" s="63" t="e">
        <f>VLOOKUP(C71,#REF!,1,0)</f>
        <v>#REF!</v>
      </c>
      <c r="I71" s="63" t="e">
        <f>MATCH(C71,#REF!,0)</f>
        <v>#REF!</v>
      </c>
      <c r="J71" s="63" t="e">
        <f>INDEX(#REF!,$I71,10)</f>
        <v>#REF!</v>
      </c>
      <c r="K71" s="63">
        <v>23.77</v>
      </c>
      <c r="L71" s="140">
        <v>30.19</v>
      </c>
      <c r="M71" s="140">
        <f t="shared" si="6"/>
        <v>5401.5947999999999</v>
      </c>
      <c r="N71" s="1">
        <v>1.27</v>
      </c>
    </row>
    <row r="72" spans="2:14" ht="20.100000000000001" customHeight="1" outlineLevel="1">
      <c r="B72" s="13" t="s">
        <v>268</v>
      </c>
      <c r="C72" s="13">
        <v>102224</v>
      </c>
      <c r="D72" s="13" t="s">
        <v>22</v>
      </c>
      <c r="E72" s="14" t="s">
        <v>68</v>
      </c>
      <c r="F72" s="13" t="s">
        <v>23</v>
      </c>
      <c r="G72" s="64">
        <v>30.74</v>
      </c>
      <c r="H72" s="63" t="e">
        <f>VLOOKUP(C72,#REF!,1,0)</f>
        <v>#REF!</v>
      </c>
      <c r="I72" s="63" t="e">
        <f>MATCH(C72,#REF!,0)</f>
        <v>#REF!</v>
      </c>
      <c r="J72" s="63" t="e">
        <f>INDEX(#REF!,$I72,10)</f>
        <v>#REF!</v>
      </c>
      <c r="K72" s="63">
        <v>29.46</v>
      </c>
      <c r="L72" s="140">
        <v>37.409999999999997</v>
      </c>
      <c r="M72" s="140">
        <f t="shared" si="6"/>
        <v>1149.9833999999998</v>
      </c>
      <c r="N72" s="1">
        <v>1.27</v>
      </c>
    </row>
    <row r="73" spans="2:14" ht="20.100000000000001" customHeight="1" outlineLevel="1">
      <c r="B73" s="13" t="s">
        <v>269</v>
      </c>
      <c r="C73" s="13">
        <v>100727</v>
      </c>
      <c r="D73" s="13" t="s">
        <v>22</v>
      </c>
      <c r="E73" s="14" t="s">
        <v>2</v>
      </c>
      <c r="F73" s="13" t="s">
        <v>23</v>
      </c>
      <c r="G73" s="44">
        <v>92.96</v>
      </c>
      <c r="H73" s="63" t="e">
        <f>VLOOKUP(C73,#REF!,1,0)</f>
        <v>#REF!</v>
      </c>
      <c r="I73" s="63" t="e">
        <f>MATCH(C73,#REF!,0)</f>
        <v>#REF!</v>
      </c>
      <c r="J73" s="63" t="e">
        <f>INDEX(#REF!,$I73,10)</f>
        <v>#REF!</v>
      </c>
      <c r="K73" s="63">
        <v>27.24</v>
      </c>
      <c r="L73" s="140">
        <v>34.590000000000003</v>
      </c>
      <c r="M73" s="140">
        <f t="shared" si="6"/>
        <v>3215.4864000000002</v>
      </c>
      <c r="N73" s="1">
        <v>1.27</v>
      </c>
    </row>
    <row r="74" spans="2:14" ht="20.100000000000001" customHeight="1" outlineLevel="1">
      <c r="B74" s="13" t="s">
        <v>270</v>
      </c>
      <c r="C74" s="13"/>
      <c r="D74" s="13"/>
      <c r="E74" s="18" t="s">
        <v>71</v>
      </c>
      <c r="F74" s="13"/>
      <c r="G74" s="44"/>
      <c r="H74" s="63"/>
      <c r="I74" s="63"/>
      <c r="J74" s="63"/>
      <c r="K74" s="63"/>
      <c r="L74" s="140"/>
      <c r="M74" s="140"/>
      <c r="N74" s="1">
        <v>1.27</v>
      </c>
    </row>
    <row r="75" spans="2:14" ht="20.100000000000001" customHeight="1" outlineLevel="1">
      <c r="B75" s="13" t="s">
        <v>271</v>
      </c>
      <c r="C75" s="13" t="s">
        <v>73</v>
      </c>
      <c r="D75" s="67" t="s">
        <v>74</v>
      </c>
      <c r="E75" s="14" t="s">
        <v>75</v>
      </c>
      <c r="F75" s="13" t="s">
        <v>23</v>
      </c>
      <c r="G75" s="44">
        <v>740</v>
      </c>
      <c r="H75" s="63"/>
      <c r="I75" s="63"/>
      <c r="J75" s="63"/>
      <c r="K75" s="63">
        <v>2.69</v>
      </c>
      <c r="L75" s="140">
        <v>3.42</v>
      </c>
      <c r="M75" s="140">
        <f t="shared" si="6"/>
        <v>2530.7999999999997</v>
      </c>
      <c r="N75" s="1">
        <v>1.27</v>
      </c>
    </row>
    <row r="76" spans="2:14" ht="37.5" customHeight="1" outlineLevel="1">
      <c r="B76" s="13" t="s">
        <v>272</v>
      </c>
      <c r="C76" s="13" t="s">
        <v>76</v>
      </c>
      <c r="D76" s="13" t="s">
        <v>74</v>
      </c>
      <c r="E76" s="14" t="s">
        <v>77</v>
      </c>
      <c r="F76" s="13" t="s">
        <v>23</v>
      </c>
      <c r="G76" s="44">
        <f>2*30+12</f>
        <v>72</v>
      </c>
      <c r="H76" s="63"/>
      <c r="I76" s="63"/>
      <c r="J76" s="63"/>
      <c r="K76" s="63">
        <v>4.5599999999999996</v>
      </c>
      <c r="L76" s="140">
        <v>5.79</v>
      </c>
      <c r="M76" s="140">
        <f t="shared" si="6"/>
        <v>416.88</v>
      </c>
      <c r="N76" s="1">
        <v>1.27</v>
      </c>
    </row>
    <row r="77" spans="2:14" ht="37.5" customHeight="1" outlineLevel="1">
      <c r="B77" s="13" t="s">
        <v>273</v>
      </c>
      <c r="C77" s="13">
        <v>100727</v>
      </c>
      <c r="D77" s="13" t="s">
        <v>22</v>
      </c>
      <c r="E77" s="14" t="s">
        <v>2</v>
      </c>
      <c r="F77" s="13" t="s">
        <v>23</v>
      </c>
      <c r="G77" s="44">
        <v>72</v>
      </c>
      <c r="H77" s="63"/>
      <c r="I77" s="63"/>
      <c r="J77" s="63"/>
      <c r="K77" s="63">
        <v>27.24</v>
      </c>
      <c r="L77" s="140">
        <v>34.590000000000003</v>
      </c>
      <c r="M77" s="140">
        <f t="shared" si="6"/>
        <v>2490.4800000000005</v>
      </c>
      <c r="N77" s="1">
        <v>1.27</v>
      </c>
    </row>
    <row r="78" spans="2:14" ht="20.100000000000001" customHeight="1" outlineLevel="1">
      <c r="B78" s="13" t="s">
        <v>274</v>
      </c>
      <c r="C78" s="13">
        <v>88489</v>
      </c>
      <c r="D78" s="13" t="s">
        <v>22</v>
      </c>
      <c r="E78" s="14" t="s">
        <v>46</v>
      </c>
      <c r="F78" s="13" t="s">
        <v>23</v>
      </c>
      <c r="G78" s="44">
        <v>740</v>
      </c>
      <c r="H78" s="63" t="e">
        <f>VLOOKUP(C78,#REF!,1,0)</f>
        <v>#REF!</v>
      </c>
      <c r="I78" s="63" t="e">
        <f>MATCH(C78,#REF!,0)</f>
        <v>#REF!</v>
      </c>
      <c r="J78" s="63" t="e">
        <f>INDEX(#REF!,$I78,10)</f>
        <v>#REF!</v>
      </c>
      <c r="K78" s="63">
        <v>13.68</v>
      </c>
      <c r="L78" s="140">
        <v>17.37</v>
      </c>
      <c r="M78" s="140">
        <f t="shared" si="6"/>
        <v>12853.800000000001</v>
      </c>
      <c r="N78" s="1">
        <v>1.27</v>
      </c>
    </row>
    <row r="79" spans="2:14" ht="20.100000000000001" customHeight="1" outlineLevel="1">
      <c r="B79" s="13" t="s">
        <v>100</v>
      </c>
      <c r="C79" s="9"/>
      <c r="D79" s="9"/>
      <c r="E79" s="10" t="s">
        <v>85</v>
      </c>
      <c r="F79" s="27"/>
      <c r="G79" s="66"/>
      <c r="H79" s="63"/>
      <c r="I79" s="63"/>
      <c r="J79" s="63"/>
      <c r="K79" s="63"/>
      <c r="L79" s="140"/>
      <c r="M79" s="140"/>
      <c r="N79" s="1">
        <v>1.27</v>
      </c>
    </row>
    <row r="80" spans="2:14" ht="41.25" customHeight="1" outlineLevel="1">
      <c r="B80" s="13" t="s">
        <v>102</v>
      </c>
      <c r="C80" s="13" t="s">
        <v>73</v>
      </c>
      <c r="D80" s="67" t="s">
        <v>74</v>
      </c>
      <c r="E80" s="14" t="s">
        <v>75</v>
      </c>
      <c r="F80" s="13" t="s">
        <v>23</v>
      </c>
      <c r="G80" s="44">
        <v>148</v>
      </c>
      <c r="H80" s="63"/>
      <c r="I80" s="63"/>
      <c r="J80" s="63"/>
      <c r="K80" s="63">
        <v>2.69</v>
      </c>
      <c r="L80" s="140">
        <v>3.42</v>
      </c>
      <c r="M80" s="140">
        <f t="shared" si="6"/>
        <v>506.15999999999997</v>
      </c>
      <c r="N80" s="1">
        <v>1.27</v>
      </c>
    </row>
    <row r="81" spans="1:14" ht="41.25" customHeight="1" outlineLevel="1">
      <c r="B81" s="13" t="s">
        <v>103</v>
      </c>
      <c r="C81" s="13" t="s">
        <v>76</v>
      </c>
      <c r="D81" s="13" t="s">
        <v>74</v>
      </c>
      <c r="E81" s="14" t="s">
        <v>77</v>
      </c>
      <c r="F81" s="13" t="s">
        <v>23</v>
      </c>
      <c r="G81" s="44">
        <v>30</v>
      </c>
      <c r="H81" s="63"/>
      <c r="I81" s="63"/>
      <c r="J81" s="63"/>
      <c r="K81" s="63">
        <v>4.5599999999999996</v>
      </c>
      <c r="L81" s="140">
        <v>5.79</v>
      </c>
      <c r="M81" s="140">
        <f t="shared" si="6"/>
        <v>173.7</v>
      </c>
      <c r="N81" s="1">
        <v>1.27</v>
      </c>
    </row>
    <row r="82" spans="1:14" ht="20.100000000000001" customHeight="1" outlineLevel="1">
      <c r="B82" s="13" t="s">
        <v>104</v>
      </c>
      <c r="C82" s="13">
        <v>88489</v>
      </c>
      <c r="D82" s="67" t="s">
        <v>22</v>
      </c>
      <c r="E82" s="14" t="s">
        <v>46</v>
      </c>
      <c r="F82" s="13" t="s">
        <v>23</v>
      </c>
      <c r="G82" s="44">
        <v>30</v>
      </c>
      <c r="H82" s="63" t="e">
        <f>VLOOKUP(C82,#REF!,1,0)</f>
        <v>#REF!</v>
      </c>
      <c r="I82" s="63" t="e">
        <f>MATCH(C82,#REF!,0)</f>
        <v>#REF!</v>
      </c>
      <c r="J82" s="63" t="e">
        <f>INDEX(#REF!,$I82,10)</f>
        <v>#REF!</v>
      </c>
      <c r="K82" s="63">
        <v>13.68</v>
      </c>
      <c r="L82" s="140">
        <v>17.37</v>
      </c>
      <c r="M82" s="140">
        <f t="shared" si="6"/>
        <v>521.1</v>
      </c>
      <c r="N82" s="1">
        <v>1.27</v>
      </c>
    </row>
    <row r="83" spans="1:14" ht="20.100000000000001" customHeight="1" outlineLevel="1">
      <c r="B83" s="13" t="s">
        <v>105</v>
      </c>
      <c r="C83" s="13">
        <v>100727</v>
      </c>
      <c r="D83" s="13" t="s">
        <v>22</v>
      </c>
      <c r="E83" s="14" t="s">
        <v>2</v>
      </c>
      <c r="F83" s="13" t="s">
        <v>23</v>
      </c>
      <c r="G83" s="44">
        <v>92.96</v>
      </c>
      <c r="H83" s="63" t="e">
        <f>VLOOKUP(C83,#REF!,1,0)</f>
        <v>#REF!</v>
      </c>
      <c r="I83" s="63" t="e">
        <f>MATCH(C83,#REF!,0)</f>
        <v>#REF!</v>
      </c>
      <c r="J83" s="63" t="e">
        <f>INDEX(#REF!,$I83,10)</f>
        <v>#REF!</v>
      </c>
      <c r="K83" s="63">
        <v>27.24</v>
      </c>
      <c r="L83" s="140">
        <v>34.590000000000003</v>
      </c>
      <c r="M83" s="140">
        <f t="shared" si="6"/>
        <v>3215.4864000000002</v>
      </c>
      <c r="N83" s="1">
        <v>1.27</v>
      </c>
    </row>
    <row r="84" spans="1:14" ht="20.100000000000001" customHeight="1" outlineLevel="1">
      <c r="B84" s="157" t="s">
        <v>62</v>
      </c>
      <c r="C84" s="157"/>
      <c r="D84" s="157"/>
      <c r="E84" s="157"/>
      <c r="F84" s="157"/>
      <c r="G84" s="157"/>
      <c r="H84" s="157"/>
      <c r="I84" s="157"/>
      <c r="J84" s="157"/>
      <c r="K84" s="157"/>
      <c r="L84" s="16"/>
      <c r="M84" s="17">
        <f>SUM(M64:M83)</f>
        <v>111219.11330000001</v>
      </c>
    </row>
    <row r="85" spans="1:14" s="28" customFormat="1" ht="20.100000000000001" customHeight="1">
      <c r="A85" s="6"/>
      <c r="B85" s="6"/>
      <c r="C85" s="6"/>
      <c r="D85" s="6"/>
      <c r="E85" s="8"/>
      <c r="F85" s="6"/>
      <c r="G85" s="42"/>
      <c r="H85" s="42"/>
      <c r="I85" s="42"/>
      <c r="J85" s="42"/>
      <c r="K85" s="41"/>
      <c r="L85" s="1"/>
      <c r="M85" s="1"/>
      <c r="N85" s="1"/>
    </row>
    <row r="86" spans="1:14" s="28" customFormat="1" ht="20.100000000000001" customHeight="1">
      <c r="A86" s="6"/>
      <c r="B86" s="32">
        <v>8</v>
      </c>
      <c r="C86" s="32"/>
      <c r="D86" s="32"/>
      <c r="E86" s="20" t="s">
        <v>120</v>
      </c>
      <c r="F86" s="20"/>
      <c r="G86" s="45"/>
      <c r="H86" s="45"/>
      <c r="I86" s="45"/>
      <c r="J86" s="45"/>
      <c r="K86" s="45"/>
      <c r="L86" s="20"/>
      <c r="M86" s="21">
        <f>M106</f>
        <v>6913.3600000000006</v>
      </c>
      <c r="N86" s="1"/>
    </row>
    <row r="87" spans="1:14" s="28" customFormat="1" ht="20.100000000000001" customHeight="1">
      <c r="A87" s="6"/>
      <c r="B87" s="13" t="s">
        <v>275</v>
      </c>
      <c r="C87" s="71">
        <v>93653</v>
      </c>
      <c r="D87" s="71" t="s">
        <v>22</v>
      </c>
      <c r="E87" s="72" t="s">
        <v>121</v>
      </c>
      <c r="F87" s="73" t="s">
        <v>17</v>
      </c>
      <c r="G87" s="74">
        <v>3</v>
      </c>
      <c r="H87" s="63" t="e">
        <f>VLOOKUP(C87,#REF!,1,0)</f>
        <v>#REF!</v>
      </c>
      <c r="I87" s="63" t="e">
        <f>MATCH(C87,#REF!,0)</f>
        <v>#REF!</v>
      </c>
      <c r="J87" s="63" t="e">
        <f>INDEX(#REF!,$I87,10)</f>
        <v>#REF!</v>
      </c>
      <c r="K87" s="63">
        <v>18.57</v>
      </c>
      <c r="L87" s="144">
        <v>23.58</v>
      </c>
      <c r="M87" s="144">
        <f>G87*L87</f>
        <v>70.739999999999995</v>
      </c>
      <c r="N87" s="1">
        <v>1.27</v>
      </c>
    </row>
    <row r="88" spans="1:14" s="28" customFormat="1" ht="20.100000000000001" customHeight="1">
      <c r="A88" s="6"/>
      <c r="B88" s="13" t="s">
        <v>276</v>
      </c>
      <c r="C88" s="71">
        <v>93655</v>
      </c>
      <c r="D88" s="71" t="s">
        <v>22</v>
      </c>
      <c r="E88" s="72" t="s">
        <v>122</v>
      </c>
      <c r="F88" s="73" t="s">
        <v>17</v>
      </c>
      <c r="G88" s="74">
        <v>2</v>
      </c>
      <c r="H88" s="63" t="e">
        <f>VLOOKUP(C88,#REF!,1,0)</f>
        <v>#REF!</v>
      </c>
      <c r="I88" s="63" t="e">
        <f>MATCH(C88,#REF!,0)</f>
        <v>#REF!</v>
      </c>
      <c r="J88" s="63" t="e">
        <f>INDEX(#REF!,$I88,10)</f>
        <v>#REF!</v>
      </c>
      <c r="K88" s="63">
        <v>20.29</v>
      </c>
      <c r="L88" s="144">
        <v>25.77</v>
      </c>
      <c r="M88" s="144">
        <f t="shared" ref="M88:M105" si="7">G88*L88</f>
        <v>51.54</v>
      </c>
      <c r="N88" s="1">
        <v>1.27</v>
      </c>
    </row>
    <row r="89" spans="1:14" s="28" customFormat="1" ht="20.100000000000001" customHeight="1">
      <c r="A89" s="6"/>
      <c r="B89" s="13" t="s">
        <v>277</v>
      </c>
      <c r="C89" s="71">
        <v>93663</v>
      </c>
      <c r="D89" s="71" t="s">
        <v>22</v>
      </c>
      <c r="E89" s="72" t="s">
        <v>123</v>
      </c>
      <c r="F89" s="73" t="s">
        <v>17</v>
      </c>
      <c r="G89" s="74">
        <v>1</v>
      </c>
      <c r="H89" s="63" t="e">
        <f>VLOOKUP(C89,#REF!,1,0)</f>
        <v>#REF!</v>
      </c>
      <c r="I89" s="63" t="e">
        <f>MATCH(C89,#REF!,0)</f>
        <v>#REF!</v>
      </c>
      <c r="J89" s="63" t="e">
        <f>INDEX(#REF!,$I89,10)</f>
        <v>#REF!</v>
      </c>
      <c r="K89" s="63">
        <v>99.95</v>
      </c>
      <c r="L89" s="144">
        <v>126.94</v>
      </c>
      <c r="M89" s="144">
        <f t="shared" si="7"/>
        <v>126.94</v>
      </c>
      <c r="N89" s="1">
        <v>1.27</v>
      </c>
    </row>
    <row r="90" spans="1:14" s="28" customFormat="1" ht="20.100000000000001" customHeight="1">
      <c r="A90" s="6"/>
      <c r="B90" s="13" t="s">
        <v>278</v>
      </c>
      <c r="C90" s="71">
        <v>93662</v>
      </c>
      <c r="D90" s="71" t="s">
        <v>22</v>
      </c>
      <c r="E90" s="72" t="s">
        <v>124</v>
      </c>
      <c r="F90" s="73" t="s">
        <v>17</v>
      </c>
      <c r="G90" s="74">
        <v>1</v>
      </c>
      <c r="H90" s="63" t="e">
        <f>VLOOKUP(C90,#REF!,1,0)</f>
        <v>#REF!</v>
      </c>
      <c r="I90" s="63" t="e">
        <f>MATCH(C90,#REF!,0)</f>
        <v>#REF!</v>
      </c>
      <c r="J90" s="63" t="e">
        <f>INDEX(#REF!,$I90,10)</f>
        <v>#REF!</v>
      </c>
      <c r="K90" s="63">
        <v>99.95</v>
      </c>
      <c r="L90" s="144">
        <v>126.94</v>
      </c>
      <c r="M90" s="144">
        <f t="shared" si="7"/>
        <v>126.94</v>
      </c>
      <c r="N90" s="1">
        <v>1.27</v>
      </c>
    </row>
    <row r="91" spans="1:14" s="28" customFormat="1" ht="20.100000000000001" customHeight="1">
      <c r="A91" s="6"/>
      <c r="B91" s="13" t="s">
        <v>279</v>
      </c>
      <c r="C91" s="71">
        <v>93664</v>
      </c>
      <c r="D91" s="71" t="s">
        <v>22</v>
      </c>
      <c r="E91" s="72" t="s">
        <v>125</v>
      </c>
      <c r="F91" s="73" t="s">
        <v>17</v>
      </c>
      <c r="G91" s="74">
        <v>1</v>
      </c>
      <c r="H91" s="63" t="e">
        <f>VLOOKUP(C91,#REF!,1,0)</f>
        <v>#REF!</v>
      </c>
      <c r="I91" s="63" t="e">
        <f>MATCH(C91,#REF!,0)</f>
        <v>#REF!</v>
      </c>
      <c r="J91" s="63" t="e">
        <f>INDEX(#REF!,$I91,10)</f>
        <v>#REF!</v>
      </c>
      <c r="K91" s="63">
        <v>102.72</v>
      </c>
      <c r="L91" s="144">
        <v>130.44999999999999</v>
      </c>
      <c r="M91" s="144">
        <f t="shared" si="7"/>
        <v>130.44999999999999</v>
      </c>
      <c r="N91" s="1">
        <v>1.27</v>
      </c>
    </row>
    <row r="92" spans="1:14" s="28" customFormat="1" ht="20.100000000000001" customHeight="1">
      <c r="A92" s="6"/>
      <c r="B92" s="13" t="s">
        <v>280</v>
      </c>
      <c r="C92" s="71">
        <v>93665</v>
      </c>
      <c r="D92" s="71" t="s">
        <v>22</v>
      </c>
      <c r="E92" s="72" t="s">
        <v>126</v>
      </c>
      <c r="F92" s="73" t="s">
        <v>17</v>
      </c>
      <c r="G92" s="74">
        <v>1</v>
      </c>
      <c r="H92" s="63" t="e">
        <f>VLOOKUP(C92,#REF!,1,0)</f>
        <v>#REF!</v>
      </c>
      <c r="I92" s="63" t="e">
        <f>MATCH(C92,#REF!,0)</f>
        <v>#REF!</v>
      </c>
      <c r="J92" s="63" t="e">
        <f>INDEX(#REF!,$I92,10)</f>
        <v>#REF!</v>
      </c>
      <c r="K92" s="63">
        <v>105.55</v>
      </c>
      <c r="L92" s="144">
        <v>134.05000000000001</v>
      </c>
      <c r="M92" s="144">
        <f t="shared" si="7"/>
        <v>134.05000000000001</v>
      </c>
      <c r="N92" s="1">
        <v>1.27</v>
      </c>
    </row>
    <row r="93" spans="1:14" s="28" customFormat="1" ht="20.100000000000001" customHeight="1">
      <c r="A93" s="6"/>
      <c r="B93" s="13" t="s">
        <v>179</v>
      </c>
      <c r="C93" s="71">
        <v>93671</v>
      </c>
      <c r="D93" s="71" t="s">
        <v>22</v>
      </c>
      <c r="E93" s="72" t="s">
        <v>127</v>
      </c>
      <c r="F93" s="73" t="s">
        <v>17</v>
      </c>
      <c r="G93" s="74">
        <v>1</v>
      </c>
      <c r="H93" s="63" t="e">
        <f>VLOOKUP(C93,#REF!,1,0)</f>
        <v>#REF!</v>
      </c>
      <c r="I93" s="63" t="e">
        <f>MATCH(C93,#REF!,0)</f>
        <v>#REF!</v>
      </c>
      <c r="J93" s="63" t="e">
        <f>INDEX(#REF!,$I93,10)</f>
        <v>#REF!</v>
      </c>
      <c r="K93" s="63">
        <v>129.03</v>
      </c>
      <c r="L93" s="144">
        <v>163.87</v>
      </c>
      <c r="M93" s="144">
        <f t="shared" si="7"/>
        <v>163.87</v>
      </c>
      <c r="N93" s="1">
        <v>1.27</v>
      </c>
    </row>
    <row r="94" spans="1:14" s="28" customFormat="1" ht="20.100000000000001" customHeight="1">
      <c r="A94" s="6"/>
      <c r="B94" s="13" t="s">
        <v>180</v>
      </c>
      <c r="C94" s="71">
        <v>93673</v>
      </c>
      <c r="D94" s="71" t="s">
        <v>22</v>
      </c>
      <c r="E94" s="72" t="s">
        <v>128</v>
      </c>
      <c r="F94" s="73" t="s">
        <v>17</v>
      </c>
      <c r="G94" s="74">
        <v>1</v>
      </c>
      <c r="H94" s="63" t="e">
        <f>VLOOKUP(C94,#REF!,1,0)</f>
        <v>#REF!</v>
      </c>
      <c r="I94" s="63" t="e">
        <f>MATCH(C94,#REF!,0)</f>
        <v>#REF!</v>
      </c>
      <c r="J94" s="63" t="e">
        <f>INDEX(#REF!,$I94,10)</f>
        <v>#REF!</v>
      </c>
      <c r="K94" s="63">
        <v>143.66999999999999</v>
      </c>
      <c r="L94" s="144">
        <v>182.46</v>
      </c>
      <c r="M94" s="144">
        <f t="shared" si="7"/>
        <v>182.46</v>
      </c>
      <c r="N94" s="1">
        <v>1.27</v>
      </c>
    </row>
    <row r="95" spans="1:14" s="28" customFormat="1" ht="20.100000000000001" customHeight="1">
      <c r="A95" s="6"/>
      <c r="B95" s="13" t="s">
        <v>181</v>
      </c>
      <c r="C95" s="13">
        <v>91834</v>
      </c>
      <c r="D95" s="13" t="s">
        <v>22</v>
      </c>
      <c r="E95" s="14" t="s">
        <v>129</v>
      </c>
      <c r="F95" s="71" t="s">
        <v>32</v>
      </c>
      <c r="G95" s="75">
        <v>25</v>
      </c>
      <c r="H95" s="63" t="e">
        <f>VLOOKUP(C95,#REF!,1,0)</f>
        <v>#REF!</v>
      </c>
      <c r="I95" s="63" t="e">
        <f>MATCH(C95,#REF!,0)</f>
        <v>#REF!</v>
      </c>
      <c r="J95" s="63" t="e">
        <f>INDEX(#REF!,$I95,10)</f>
        <v>#REF!</v>
      </c>
      <c r="K95" s="63">
        <v>9.14</v>
      </c>
      <c r="L95" s="144">
        <v>11.61</v>
      </c>
      <c r="M95" s="144">
        <f t="shared" si="7"/>
        <v>290.25</v>
      </c>
      <c r="N95" s="1">
        <v>1.27</v>
      </c>
    </row>
    <row r="96" spans="1:14" s="28" customFormat="1" ht="20.100000000000001" customHeight="1">
      <c r="A96" s="6"/>
      <c r="B96" s="13" t="s">
        <v>182</v>
      </c>
      <c r="C96" s="13">
        <v>91836</v>
      </c>
      <c r="D96" s="13" t="s">
        <v>22</v>
      </c>
      <c r="E96" s="14" t="s">
        <v>130</v>
      </c>
      <c r="F96" s="71" t="s">
        <v>32</v>
      </c>
      <c r="G96" s="75">
        <v>30</v>
      </c>
      <c r="H96" s="63" t="e">
        <f>VLOOKUP(C96,#REF!,1,0)</f>
        <v>#REF!</v>
      </c>
      <c r="I96" s="63" t="e">
        <f>MATCH(C96,#REF!,0)</f>
        <v>#REF!</v>
      </c>
      <c r="J96" s="63" t="e">
        <f>INDEX(#REF!,$I96,10)</f>
        <v>#REF!</v>
      </c>
      <c r="K96" s="63">
        <v>12.21</v>
      </c>
      <c r="L96" s="144">
        <v>15.51</v>
      </c>
      <c r="M96" s="144">
        <f t="shared" si="7"/>
        <v>465.3</v>
      </c>
      <c r="N96" s="1">
        <v>1.27</v>
      </c>
    </row>
    <row r="97" spans="1:14" s="28" customFormat="1" ht="20.100000000000001" customHeight="1">
      <c r="A97" s="6"/>
      <c r="B97" s="13" t="s">
        <v>281</v>
      </c>
      <c r="C97" s="71">
        <v>91926</v>
      </c>
      <c r="D97" s="71" t="s">
        <v>22</v>
      </c>
      <c r="E97" s="72" t="s">
        <v>131</v>
      </c>
      <c r="F97" s="71" t="s">
        <v>32</v>
      </c>
      <c r="G97" s="75">
        <v>60</v>
      </c>
      <c r="H97" s="63" t="e">
        <f>VLOOKUP(C97,#REF!,1,0)</f>
        <v>#REF!</v>
      </c>
      <c r="I97" s="63" t="e">
        <f>MATCH(C97,#REF!,0)</f>
        <v>#REF!</v>
      </c>
      <c r="J97" s="63" t="e">
        <f>INDEX(#REF!,$I97,10)</f>
        <v>#REF!</v>
      </c>
      <c r="K97" s="63">
        <v>3.9</v>
      </c>
      <c r="L97" s="144">
        <v>4.95</v>
      </c>
      <c r="M97" s="144">
        <f t="shared" si="7"/>
        <v>297</v>
      </c>
      <c r="N97" s="1">
        <v>1.27</v>
      </c>
    </row>
    <row r="98" spans="1:14" s="28" customFormat="1" ht="20.100000000000001" customHeight="1">
      <c r="A98" s="6"/>
      <c r="B98" s="13" t="s">
        <v>282</v>
      </c>
      <c r="C98" s="71">
        <v>91929</v>
      </c>
      <c r="D98" s="71" t="s">
        <v>22</v>
      </c>
      <c r="E98" s="72" t="s">
        <v>132</v>
      </c>
      <c r="F98" s="71" t="s">
        <v>32</v>
      </c>
      <c r="G98" s="75">
        <v>40</v>
      </c>
      <c r="H98" s="63" t="e">
        <f>VLOOKUP(C98,#REF!,1,0)</f>
        <v>#REF!</v>
      </c>
      <c r="I98" s="63" t="e">
        <f>MATCH(C98,#REF!,0)</f>
        <v>#REF!</v>
      </c>
      <c r="J98" s="63" t="e">
        <f>INDEX(#REF!,$I98,10)</f>
        <v>#REF!</v>
      </c>
      <c r="K98" s="63">
        <v>6.42</v>
      </c>
      <c r="L98" s="144">
        <v>8.15</v>
      </c>
      <c r="M98" s="144">
        <f t="shared" si="7"/>
        <v>326</v>
      </c>
      <c r="N98" s="1">
        <v>1.27</v>
      </c>
    </row>
    <row r="99" spans="1:14" s="28" customFormat="1" ht="20.100000000000001" customHeight="1">
      <c r="A99" s="6"/>
      <c r="B99" s="13" t="s">
        <v>283</v>
      </c>
      <c r="C99" s="71">
        <v>91931</v>
      </c>
      <c r="D99" s="71" t="s">
        <v>22</v>
      </c>
      <c r="E99" s="72" t="s">
        <v>133</v>
      </c>
      <c r="F99" s="71" t="s">
        <v>32</v>
      </c>
      <c r="G99" s="75">
        <v>16</v>
      </c>
      <c r="H99" s="63" t="e">
        <f>VLOOKUP(C99,#REF!,1,0)</f>
        <v>#REF!</v>
      </c>
      <c r="I99" s="63" t="e">
        <f>MATCH(C99,#REF!,0)</f>
        <v>#REF!</v>
      </c>
      <c r="J99" s="63" t="e">
        <f>INDEX(#REF!,$I99,10)</f>
        <v>#REF!</v>
      </c>
      <c r="K99" s="63">
        <v>9.06</v>
      </c>
      <c r="L99" s="144">
        <v>11.51</v>
      </c>
      <c r="M99" s="144">
        <f t="shared" si="7"/>
        <v>184.16</v>
      </c>
      <c r="N99" s="1">
        <v>1.27</v>
      </c>
    </row>
    <row r="100" spans="1:14" s="28" customFormat="1" ht="20.100000000000001" customHeight="1">
      <c r="A100" s="6"/>
      <c r="B100" s="13" t="s">
        <v>284</v>
      </c>
      <c r="C100" s="71">
        <v>91932</v>
      </c>
      <c r="D100" s="71" t="s">
        <v>22</v>
      </c>
      <c r="E100" s="14" t="s">
        <v>134</v>
      </c>
      <c r="F100" s="71" t="s">
        <v>32</v>
      </c>
      <c r="G100" s="75">
        <v>20</v>
      </c>
      <c r="H100" s="63" t="e">
        <f>VLOOKUP(C100,#REF!,1,0)</f>
        <v>#REF!</v>
      </c>
      <c r="I100" s="63" t="e">
        <f>MATCH(C100,#REF!,0)</f>
        <v>#REF!</v>
      </c>
      <c r="J100" s="63" t="e">
        <f>INDEX(#REF!,$I100,10)</f>
        <v>#REF!</v>
      </c>
      <c r="K100" s="63">
        <v>15.01</v>
      </c>
      <c r="L100" s="144">
        <v>19.059999999999999</v>
      </c>
      <c r="M100" s="144">
        <f t="shared" si="7"/>
        <v>381.2</v>
      </c>
      <c r="N100" s="1">
        <v>1.27</v>
      </c>
    </row>
    <row r="101" spans="1:14" s="28" customFormat="1" ht="20.100000000000001" customHeight="1">
      <c r="A101" s="6"/>
      <c r="B101" s="13" t="s">
        <v>285</v>
      </c>
      <c r="C101" s="71">
        <v>92984</v>
      </c>
      <c r="D101" s="71" t="s">
        <v>22</v>
      </c>
      <c r="E101" s="14" t="s">
        <v>135</v>
      </c>
      <c r="F101" s="71" t="s">
        <v>32</v>
      </c>
      <c r="G101" s="75">
        <v>30</v>
      </c>
      <c r="H101" s="63" t="e">
        <f>VLOOKUP(C101,#REF!,1,0)</f>
        <v>#REF!</v>
      </c>
      <c r="I101" s="63" t="e">
        <f>MATCH(C101,#REF!,0)</f>
        <v>#REF!</v>
      </c>
      <c r="J101" s="63" t="e">
        <f>INDEX(#REF!,$I101,10)</f>
        <v>#REF!</v>
      </c>
      <c r="K101" s="63">
        <v>25.91</v>
      </c>
      <c r="L101" s="144">
        <v>32.909999999999997</v>
      </c>
      <c r="M101" s="144">
        <f t="shared" si="7"/>
        <v>987.3</v>
      </c>
      <c r="N101" s="1">
        <v>1.27</v>
      </c>
    </row>
    <row r="102" spans="1:14" s="28" customFormat="1" ht="20.100000000000001" customHeight="1">
      <c r="A102" s="6"/>
      <c r="B102" s="13" t="s">
        <v>286</v>
      </c>
      <c r="C102" s="13" t="s">
        <v>140</v>
      </c>
      <c r="D102" s="13" t="s">
        <v>74</v>
      </c>
      <c r="E102" s="14" t="s">
        <v>136</v>
      </c>
      <c r="F102" s="71" t="s">
        <v>17</v>
      </c>
      <c r="G102" s="76">
        <v>3</v>
      </c>
      <c r="H102" s="63" t="e">
        <f>VLOOKUP(C102,#REF!,1,0)</f>
        <v>#REF!</v>
      </c>
      <c r="I102" s="63" t="e">
        <f>MATCH(C102,#REF!,0)</f>
        <v>#REF!</v>
      </c>
      <c r="J102" s="63" t="e">
        <f>INDEX(#REF!,$I102,10)</f>
        <v>#REF!</v>
      </c>
      <c r="K102" s="63">
        <v>505.65</v>
      </c>
      <c r="L102" s="144">
        <v>642.17999999999995</v>
      </c>
      <c r="M102" s="144">
        <f t="shared" si="7"/>
        <v>1926.54</v>
      </c>
      <c r="N102" s="1">
        <v>1.27</v>
      </c>
    </row>
    <row r="103" spans="1:14" s="28" customFormat="1" ht="20.100000000000001" customHeight="1">
      <c r="A103" s="6"/>
      <c r="B103" s="13" t="s">
        <v>287</v>
      </c>
      <c r="C103" s="71">
        <v>91994</v>
      </c>
      <c r="D103" s="71" t="s">
        <v>22</v>
      </c>
      <c r="E103" s="72" t="s">
        <v>137</v>
      </c>
      <c r="F103" s="71" t="s">
        <v>17</v>
      </c>
      <c r="G103" s="77">
        <v>10</v>
      </c>
      <c r="H103" s="63" t="e">
        <f>VLOOKUP(C103,#REF!,1,0)</f>
        <v>#REF!</v>
      </c>
      <c r="I103" s="63" t="e">
        <f>MATCH(C103,#REF!,0)</f>
        <v>#REF!</v>
      </c>
      <c r="J103" s="63" t="e">
        <f>INDEX(#REF!,$I103,10)</f>
        <v>#REF!</v>
      </c>
      <c r="K103" s="63">
        <v>21.31</v>
      </c>
      <c r="L103" s="144">
        <v>27.06</v>
      </c>
      <c r="M103" s="144">
        <f t="shared" si="7"/>
        <v>270.59999999999997</v>
      </c>
      <c r="N103" s="1">
        <v>1.27</v>
      </c>
    </row>
    <row r="104" spans="1:14" s="28" customFormat="1" ht="20.100000000000001" customHeight="1">
      <c r="A104" s="6"/>
      <c r="B104" s="13" t="s">
        <v>288</v>
      </c>
      <c r="C104" s="71">
        <v>91995</v>
      </c>
      <c r="D104" s="71" t="s">
        <v>22</v>
      </c>
      <c r="E104" s="72" t="s">
        <v>138</v>
      </c>
      <c r="F104" s="71" t="s">
        <v>17</v>
      </c>
      <c r="G104" s="77">
        <v>10</v>
      </c>
      <c r="H104" s="63" t="e">
        <f>VLOOKUP(C104,#REF!,1,0)</f>
        <v>#REF!</v>
      </c>
      <c r="I104" s="63" t="e">
        <f>MATCH(C104,#REF!,0)</f>
        <v>#REF!</v>
      </c>
      <c r="J104" s="63" t="e">
        <f>INDEX(#REF!,$I104,10)</f>
        <v>#REF!</v>
      </c>
      <c r="K104" s="63">
        <v>23.41</v>
      </c>
      <c r="L104" s="144">
        <v>29.73</v>
      </c>
      <c r="M104" s="144">
        <f t="shared" si="7"/>
        <v>297.3</v>
      </c>
      <c r="N104" s="1">
        <v>1.27</v>
      </c>
    </row>
    <row r="105" spans="1:14" s="28" customFormat="1" ht="20.100000000000001" customHeight="1">
      <c r="A105" s="6"/>
      <c r="B105" s="13" t="s">
        <v>289</v>
      </c>
      <c r="C105" s="71">
        <v>92026</v>
      </c>
      <c r="D105" s="71" t="s">
        <v>22</v>
      </c>
      <c r="E105" s="72" t="s">
        <v>139</v>
      </c>
      <c r="F105" s="71" t="s">
        <v>17</v>
      </c>
      <c r="G105" s="77">
        <v>8</v>
      </c>
      <c r="H105" s="63" t="e">
        <f>VLOOKUP(C105,#REF!,1,0)</f>
        <v>#REF!</v>
      </c>
      <c r="I105" s="63" t="e">
        <f>MATCH(C105,#REF!,0)</f>
        <v>#REF!</v>
      </c>
      <c r="J105" s="63" t="e">
        <f>INDEX(#REF!,$I105,10)</f>
        <v>#REF!</v>
      </c>
      <c r="K105" s="63">
        <v>49.28</v>
      </c>
      <c r="L105" s="144">
        <v>62.59</v>
      </c>
      <c r="M105" s="144">
        <f t="shared" si="7"/>
        <v>500.72</v>
      </c>
      <c r="N105" s="1">
        <v>1.27</v>
      </c>
    </row>
    <row r="106" spans="1:14" s="28" customFormat="1" ht="20.100000000000001" customHeight="1">
      <c r="A106" s="6"/>
      <c r="B106" s="157" t="s">
        <v>62</v>
      </c>
      <c r="C106" s="157"/>
      <c r="D106" s="157"/>
      <c r="E106" s="157"/>
      <c r="F106" s="157"/>
      <c r="G106" s="157"/>
      <c r="H106" s="157"/>
      <c r="I106" s="157"/>
      <c r="J106" s="157"/>
      <c r="K106" s="157"/>
      <c r="L106" s="16"/>
      <c r="M106" s="17">
        <f>SUM(M87:M105)</f>
        <v>6913.3600000000006</v>
      </c>
      <c r="N106" s="1"/>
    </row>
    <row r="107" spans="1:14" s="28" customFormat="1" ht="20.100000000000001" customHeight="1">
      <c r="A107" s="6"/>
      <c r="B107" s="6"/>
      <c r="C107" s="6"/>
      <c r="D107" s="6"/>
      <c r="E107" s="8"/>
      <c r="F107" s="6"/>
      <c r="G107" s="42"/>
      <c r="H107" s="42"/>
      <c r="I107" s="42"/>
      <c r="J107" s="42"/>
      <c r="K107" s="41"/>
      <c r="L107" s="1"/>
      <c r="M107" s="1"/>
      <c r="N107" s="1"/>
    </row>
    <row r="108" spans="1:14" s="28" customFormat="1" ht="20.100000000000001" customHeight="1">
      <c r="A108" s="6"/>
      <c r="B108" s="32" t="s">
        <v>188</v>
      </c>
      <c r="C108" s="32"/>
      <c r="D108" s="32"/>
      <c r="E108" s="20" t="s">
        <v>141</v>
      </c>
      <c r="F108" s="20"/>
      <c r="G108" s="45"/>
      <c r="H108" s="45"/>
      <c r="I108" s="45"/>
      <c r="J108" s="45"/>
      <c r="K108" s="45"/>
      <c r="L108" s="20"/>
      <c r="M108" s="21">
        <f>M122</f>
        <v>11780.189999999999</v>
      </c>
      <c r="N108" s="1"/>
    </row>
    <row r="109" spans="1:14" s="28" customFormat="1" ht="20.100000000000001" customHeight="1">
      <c r="A109" s="6"/>
      <c r="B109" s="13" t="s">
        <v>183</v>
      </c>
      <c r="C109" s="73">
        <v>89402</v>
      </c>
      <c r="D109" s="73" t="s">
        <v>22</v>
      </c>
      <c r="E109" s="23" t="s">
        <v>142</v>
      </c>
      <c r="F109" s="12" t="s">
        <v>32</v>
      </c>
      <c r="G109" s="46">
        <v>15</v>
      </c>
      <c r="H109" s="63" t="e">
        <f>VLOOKUP(C109,#REF!,1,0)</f>
        <v>#REF!</v>
      </c>
      <c r="I109" s="63" t="e">
        <f>MATCH(C109,#REF!,0)</f>
        <v>#REF!</v>
      </c>
      <c r="J109" s="63" t="e">
        <f>INDEX(#REF!,$I109,10)</f>
        <v>#REF!</v>
      </c>
      <c r="K109" s="63">
        <v>12.39</v>
      </c>
      <c r="L109" s="144">
        <v>15.74</v>
      </c>
      <c r="M109" s="144">
        <f>G109*L109</f>
        <v>236.1</v>
      </c>
      <c r="N109" s="1">
        <f>N105</f>
        <v>1.27</v>
      </c>
    </row>
    <row r="110" spans="1:14" s="28" customFormat="1" ht="20.100000000000001" customHeight="1">
      <c r="A110" s="6"/>
      <c r="B110" s="13" t="s">
        <v>184</v>
      </c>
      <c r="C110" s="73">
        <v>89403</v>
      </c>
      <c r="D110" s="73" t="s">
        <v>22</v>
      </c>
      <c r="E110" s="23" t="s">
        <v>143</v>
      </c>
      <c r="F110" s="12" t="s">
        <v>32</v>
      </c>
      <c r="G110" s="46">
        <v>20</v>
      </c>
      <c r="H110" s="63" t="e">
        <f>VLOOKUP(C110,#REF!,1,0)</f>
        <v>#REF!</v>
      </c>
      <c r="I110" s="63" t="e">
        <f>MATCH(C110,#REF!,0)</f>
        <v>#REF!</v>
      </c>
      <c r="J110" s="63" t="e">
        <f>INDEX(#REF!,$I110,10)</f>
        <v>#REF!</v>
      </c>
      <c r="K110" s="63">
        <v>20.12</v>
      </c>
      <c r="L110" s="144">
        <v>25.55</v>
      </c>
      <c r="M110" s="144">
        <f t="shared" ref="M110:M121" si="8">G110*L110</f>
        <v>511</v>
      </c>
      <c r="N110" s="1">
        <v>1.27</v>
      </c>
    </row>
    <row r="111" spans="1:14" s="28" customFormat="1" ht="20.100000000000001" customHeight="1">
      <c r="A111" s="6"/>
      <c r="B111" s="13" t="s">
        <v>185</v>
      </c>
      <c r="C111" s="73">
        <v>89448</v>
      </c>
      <c r="D111" s="73" t="s">
        <v>22</v>
      </c>
      <c r="E111" s="23" t="s">
        <v>144</v>
      </c>
      <c r="F111" s="12" t="s">
        <v>32</v>
      </c>
      <c r="G111" s="46">
        <v>15</v>
      </c>
      <c r="H111" s="63" t="e">
        <f>VLOOKUP(C111,#REF!,1,0)</f>
        <v>#REF!</v>
      </c>
      <c r="I111" s="63" t="e">
        <f>MATCH(C111,#REF!,0)</f>
        <v>#REF!</v>
      </c>
      <c r="J111" s="63" t="e">
        <f>INDEX(#REF!,$I111,10)</f>
        <v>#REF!</v>
      </c>
      <c r="K111" s="63">
        <v>19.97</v>
      </c>
      <c r="L111" s="144">
        <v>25.36</v>
      </c>
      <c r="M111" s="144">
        <f t="shared" si="8"/>
        <v>380.4</v>
      </c>
      <c r="N111" s="1">
        <v>1.27</v>
      </c>
    </row>
    <row r="112" spans="1:14" s="28" customFormat="1" ht="33" customHeight="1">
      <c r="A112" s="6"/>
      <c r="B112" s="13" t="s">
        <v>186</v>
      </c>
      <c r="C112" s="12">
        <v>99635</v>
      </c>
      <c r="D112" s="12" t="s">
        <v>22</v>
      </c>
      <c r="E112" s="23" t="s">
        <v>145</v>
      </c>
      <c r="F112" s="12" t="s">
        <v>17</v>
      </c>
      <c r="G112" s="46">
        <v>8</v>
      </c>
      <c r="H112" s="63" t="e">
        <f>VLOOKUP(C112,#REF!,1,0)</f>
        <v>#REF!</v>
      </c>
      <c r="I112" s="63" t="e">
        <f>MATCH(C112,#REF!,0)</f>
        <v>#REF!</v>
      </c>
      <c r="J112" s="63" t="e">
        <f>INDEX(#REF!,$I112,10)</f>
        <v>#REF!</v>
      </c>
      <c r="K112" s="63">
        <v>317.31</v>
      </c>
      <c r="L112" s="144">
        <v>402.98</v>
      </c>
      <c r="M112" s="144">
        <f t="shared" si="8"/>
        <v>3223.84</v>
      </c>
      <c r="N112" s="1">
        <v>1.27</v>
      </c>
    </row>
    <row r="113" spans="1:14" s="28" customFormat="1" ht="20.100000000000001" customHeight="1">
      <c r="A113" s="6"/>
      <c r="B113" s="13" t="s">
        <v>187</v>
      </c>
      <c r="C113" s="12" t="s">
        <v>156</v>
      </c>
      <c r="D113" s="12" t="s">
        <v>74</v>
      </c>
      <c r="E113" s="11" t="s">
        <v>146</v>
      </c>
      <c r="F113" s="12" t="s">
        <v>17</v>
      </c>
      <c r="G113" s="46">
        <v>8</v>
      </c>
      <c r="H113" s="63" t="e">
        <f>VLOOKUP(C113,#REF!,1,0)</f>
        <v>#REF!</v>
      </c>
      <c r="I113" s="63" t="e">
        <f>MATCH(C113,#REF!,0)</f>
        <v>#REF!</v>
      </c>
      <c r="J113" s="63" t="e">
        <f>INDEX(#REF!,$I113,10)</f>
        <v>#REF!</v>
      </c>
      <c r="K113" s="63">
        <v>47.53</v>
      </c>
      <c r="L113" s="144">
        <v>60.36</v>
      </c>
      <c r="M113" s="144">
        <f t="shared" si="8"/>
        <v>482.88</v>
      </c>
      <c r="N113" s="1">
        <f t="shared" ref="N113:N121" si="9">N109</f>
        <v>1.27</v>
      </c>
    </row>
    <row r="114" spans="1:14" s="28" customFormat="1" ht="20.100000000000001" customHeight="1">
      <c r="A114" s="6"/>
      <c r="B114" s="13" t="s">
        <v>290</v>
      </c>
      <c r="C114" s="12" t="s">
        <v>158</v>
      </c>
      <c r="D114" s="12" t="s">
        <v>74</v>
      </c>
      <c r="E114" s="23" t="s">
        <v>147</v>
      </c>
      <c r="F114" s="12" t="s">
        <v>32</v>
      </c>
      <c r="G114" s="46">
        <v>20</v>
      </c>
      <c r="H114" s="63" t="e">
        <f>VLOOKUP(C114,#REF!,1,0)</f>
        <v>#REF!</v>
      </c>
      <c r="I114" s="63" t="e">
        <f>MATCH(C114,#REF!,0)</f>
        <v>#REF!</v>
      </c>
      <c r="J114" s="63" t="e">
        <f>INDEX(#REF!,$I114,10)</f>
        <v>#REF!</v>
      </c>
      <c r="K114" s="63">
        <v>45.1</v>
      </c>
      <c r="L114" s="144">
        <v>57.28</v>
      </c>
      <c r="M114" s="144">
        <f t="shared" si="8"/>
        <v>1145.5999999999999</v>
      </c>
      <c r="N114" s="1">
        <f t="shared" si="9"/>
        <v>1.27</v>
      </c>
    </row>
    <row r="115" spans="1:14" s="28" customFormat="1" ht="20.100000000000001" customHeight="1">
      <c r="A115" s="6"/>
      <c r="B115" s="13" t="s">
        <v>291</v>
      </c>
      <c r="C115" s="12" t="s">
        <v>157</v>
      </c>
      <c r="D115" s="12" t="s">
        <v>74</v>
      </c>
      <c r="E115" s="23" t="s">
        <v>148</v>
      </c>
      <c r="F115" s="12" t="s">
        <v>32</v>
      </c>
      <c r="G115" s="46">
        <v>12</v>
      </c>
      <c r="H115" s="63" t="e">
        <f>VLOOKUP(C115,#REF!,1,0)</f>
        <v>#REF!</v>
      </c>
      <c r="I115" s="63" t="e">
        <f>MATCH(C115,#REF!,0)</f>
        <v>#REF!</v>
      </c>
      <c r="J115" s="63" t="e">
        <f>INDEX(#REF!,$I115,10)</f>
        <v>#REF!</v>
      </c>
      <c r="K115" s="63">
        <v>21.93</v>
      </c>
      <c r="L115" s="144">
        <v>27.85</v>
      </c>
      <c r="M115" s="144">
        <f t="shared" si="8"/>
        <v>334.20000000000005</v>
      </c>
      <c r="N115" s="1">
        <f t="shared" si="9"/>
        <v>1.27</v>
      </c>
    </row>
    <row r="116" spans="1:14" s="28" customFormat="1" ht="20.100000000000001" customHeight="1">
      <c r="A116" s="6"/>
      <c r="B116" s="13" t="s">
        <v>292</v>
      </c>
      <c r="C116" s="12" t="s">
        <v>159</v>
      </c>
      <c r="D116" s="12" t="s">
        <v>74</v>
      </c>
      <c r="E116" s="23" t="s">
        <v>149</v>
      </c>
      <c r="F116" s="12" t="s">
        <v>32</v>
      </c>
      <c r="G116" s="46">
        <v>10</v>
      </c>
      <c r="H116" s="63" t="e">
        <f>VLOOKUP(C116,#REF!,1,0)</f>
        <v>#REF!</v>
      </c>
      <c r="I116" s="63" t="e">
        <f>MATCH(C116,#REF!,0)</f>
        <v>#REF!</v>
      </c>
      <c r="J116" s="63" t="e">
        <f>INDEX(#REF!,$I116,10)</f>
        <v>#REF!</v>
      </c>
      <c r="K116" s="63">
        <v>35.619999999999997</v>
      </c>
      <c r="L116" s="144">
        <v>45.24</v>
      </c>
      <c r="M116" s="144">
        <f t="shared" si="8"/>
        <v>452.40000000000003</v>
      </c>
      <c r="N116" s="1">
        <f t="shared" si="9"/>
        <v>1.27</v>
      </c>
    </row>
    <row r="117" spans="1:14" s="28" customFormat="1" ht="20.100000000000001" customHeight="1">
      <c r="A117" s="6"/>
      <c r="B117" s="13" t="s">
        <v>293</v>
      </c>
      <c r="C117" s="12">
        <v>100851</v>
      </c>
      <c r="D117" s="12" t="s">
        <v>22</v>
      </c>
      <c r="E117" s="23" t="s">
        <v>150</v>
      </c>
      <c r="F117" s="12" t="s">
        <v>17</v>
      </c>
      <c r="G117" s="46">
        <v>7</v>
      </c>
      <c r="H117" s="63" t="e">
        <f>VLOOKUP(C117,#REF!,1,0)</f>
        <v>#REF!</v>
      </c>
      <c r="I117" s="63" t="e">
        <f>MATCH(C117,#REF!,0)</f>
        <v>#REF!</v>
      </c>
      <c r="J117" s="63" t="e">
        <f>INDEX(#REF!,$I117,10)</f>
        <v>#REF!</v>
      </c>
      <c r="K117" s="63">
        <v>92.7</v>
      </c>
      <c r="L117" s="144">
        <v>117.73</v>
      </c>
      <c r="M117" s="144">
        <f t="shared" si="8"/>
        <v>824.11</v>
      </c>
      <c r="N117" s="1">
        <f t="shared" si="9"/>
        <v>1.27</v>
      </c>
    </row>
    <row r="118" spans="1:14" s="28" customFormat="1" ht="34.5" customHeight="1">
      <c r="A118" s="6"/>
      <c r="B118" s="13" t="s">
        <v>294</v>
      </c>
      <c r="C118" s="78" t="s">
        <v>160</v>
      </c>
      <c r="D118" s="79" t="s">
        <v>74</v>
      </c>
      <c r="E118" s="23" t="s">
        <v>151</v>
      </c>
      <c r="F118" s="12" t="s">
        <v>152</v>
      </c>
      <c r="G118" s="46">
        <v>4</v>
      </c>
      <c r="H118" s="63" t="e">
        <f>VLOOKUP(C118,#REF!,1,0)</f>
        <v>#REF!</v>
      </c>
      <c r="I118" s="63" t="e">
        <f>MATCH(C118,#REF!,0)</f>
        <v>#REF!</v>
      </c>
      <c r="J118" s="63" t="e">
        <f>INDEX(#REF!,$I118,10)</f>
        <v>#REF!</v>
      </c>
      <c r="K118" s="63">
        <v>151.58000000000001</v>
      </c>
      <c r="L118" s="144">
        <v>192.51</v>
      </c>
      <c r="M118" s="144">
        <f t="shared" si="8"/>
        <v>770.04</v>
      </c>
      <c r="N118" s="1">
        <f t="shared" si="9"/>
        <v>1.27</v>
      </c>
    </row>
    <row r="119" spans="1:14" s="28" customFormat="1" ht="20.100000000000001" customHeight="1">
      <c r="A119" s="6"/>
      <c r="B119" s="13" t="s">
        <v>295</v>
      </c>
      <c r="C119" s="12">
        <v>86906</v>
      </c>
      <c r="D119" s="12" t="s">
        <v>22</v>
      </c>
      <c r="E119" s="23" t="s">
        <v>153</v>
      </c>
      <c r="F119" s="12" t="s">
        <v>17</v>
      </c>
      <c r="G119" s="46">
        <v>10</v>
      </c>
      <c r="H119" s="63" t="e">
        <f>VLOOKUP(C119,#REF!,1,0)</f>
        <v>#REF!</v>
      </c>
      <c r="I119" s="63" t="e">
        <f>MATCH(C119,#REF!,0)</f>
        <v>#REF!</v>
      </c>
      <c r="J119" s="63" t="e">
        <f>INDEX(#REF!,$I119,10)</f>
        <v>#REF!</v>
      </c>
      <c r="K119" s="63">
        <v>58.88</v>
      </c>
      <c r="L119" s="144">
        <v>74.78</v>
      </c>
      <c r="M119" s="144">
        <f t="shared" si="8"/>
        <v>747.8</v>
      </c>
      <c r="N119" s="1">
        <f t="shared" si="9"/>
        <v>1.27</v>
      </c>
    </row>
    <row r="120" spans="1:14" s="28" customFormat="1" ht="33.75" customHeight="1">
      <c r="A120" s="6"/>
      <c r="B120" s="13" t="s">
        <v>296</v>
      </c>
      <c r="C120" s="12">
        <v>86914</v>
      </c>
      <c r="D120" s="12" t="s">
        <v>22</v>
      </c>
      <c r="E120" s="23" t="s">
        <v>154</v>
      </c>
      <c r="F120" s="12" t="s">
        <v>17</v>
      </c>
      <c r="G120" s="46">
        <v>10</v>
      </c>
      <c r="H120" s="63" t="e">
        <f>VLOOKUP(C120,#REF!,1,0)</f>
        <v>#REF!</v>
      </c>
      <c r="I120" s="63" t="e">
        <f>MATCH(C120,#REF!,0)</f>
        <v>#REF!</v>
      </c>
      <c r="J120" s="63" t="e">
        <f>INDEX(#REF!,$I120,10)</f>
        <v>#REF!</v>
      </c>
      <c r="K120" s="63">
        <v>77.47</v>
      </c>
      <c r="L120" s="144">
        <v>98.39</v>
      </c>
      <c r="M120" s="144">
        <f t="shared" si="8"/>
        <v>983.9</v>
      </c>
      <c r="N120" s="1">
        <f t="shared" si="9"/>
        <v>1.27</v>
      </c>
    </row>
    <row r="121" spans="1:14" s="28" customFormat="1" ht="36" customHeight="1">
      <c r="A121" s="6"/>
      <c r="B121" s="13" t="s">
        <v>297</v>
      </c>
      <c r="C121" s="12">
        <v>86909</v>
      </c>
      <c r="D121" s="12" t="s">
        <v>22</v>
      </c>
      <c r="E121" s="23" t="s">
        <v>155</v>
      </c>
      <c r="F121" s="12" t="s">
        <v>17</v>
      </c>
      <c r="G121" s="46">
        <v>13</v>
      </c>
      <c r="H121" s="63" t="e">
        <f>VLOOKUP(C121,#REF!,1,0)</f>
        <v>#REF!</v>
      </c>
      <c r="I121" s="63" t="e">
        <f>MATCH(C121,#REF!,0)</f>
        <v>#REF!</v>
      </c>
      <c r="J121" s="63" t="e">
        <f>INDEX(#REF!,$I121,10)</f>
        <v>#REF!</v>
      </c>
      <c r="K121" s="63">
        <v>102.24</v>
      </c>
      <c r="L121" s="144">
        <v>129.84</v>
      </c>
      <c r="M121" s="144">
        <f t="shared" si="8"/>
        <v>1687.92</v>
      </c>
      <c r="N121" s="1">
        <f t="shared" si="9"/>
        <v>1.27</v>
      </c>
    </row>
    <row r="122" spans="1:14" ht="20.100000000000001" customHeight="1">
      <c r="B122" s="157" t="s">
        <v>62</v>
      </c>
      <c r="C122" s="157"/>
      <c r="D122" s="157"/>
      <c r="E122" s="157"/>
      <c r="F122" s="157"/>
      <c r="G122" s="157"/>
      <c r="H122" s="157"/>
      <c r="I122" s="157"/>
      <c r="J122" s="157"/>
      <c r="K122" s="157"/>
      <c r="L122" s="16"/>
      <c r="M122" s="17">
        <f>SUM(M109:M121)</f>
        <v>11780.189999999999</v>
      </c>
    </row>
    <row r="123" spans="1:14" ht="20.100000000000001" customHeight="1">
      <c r="B123" s="32" t="s">
        <v>189</v>
      </c>
      <c r="C123" s="32"/>
      <c r="D123" s="32"/>
      <c r="E123" s="20" t="s">
        <v>3</v>
      </c>
      <c r="F123" s="20"/>
      <c r="G123" s="45"/>
      <c r="H123" s="45"/>
      <c r="I123" s="45"/>
      <c r="J123" s="45"/>
      <c r="K123" s="45"/>
      <c r="L123" s="20"/>
      <c r="M123" s="21">
        <f>M125</f>
        <v>10853.355999999998</v>
      </c>
    </row>
    <row r="124" spans="1:14" ht="20.100000000000001" customHeight="1" outlineLevel="1">
      <c r="B124" s="13" t="s">
        <v>114</v>
      </c>
      <c r="C124" s="13" t="s">
        <v>214</v>
      </c>
      <c r="D124" s="13" t="s">
        <v>74</v>
      </c>
      <c r="E124" s="24" t="s">
        <v>4</v>
      </c>
      <c r="F124" s="13" t="s">
        <v>23</v>
      </c>
      <c r="G124" s="44">
        <f>CALCULO!G114</f>
        <v>1323.58</v>
      </c>
      <c r="H124" s="63" t="e">
        <f>VLOOKUP(C124,#REF!,1,0)</f>
        <v>#REF!</v>
      </c>
      <c r="I124" s="63" t="e">
        <f>MATCH(C124,#REF!,0)</f>
        <v>#REF!</v>
      </c>
      <c r="J124" s="63" t="e">
        <f>INDEX(#REF!,$I124,10)</f>
        <v>#REF!</v>
      </c>
      <c r="K124" s="63">
        <v>6.46</v>
      </c>
      <c r="L124" s="140">
        <v>8.1999999999999993</v>
      </c>
      <c r="M124" s="140">
        <f>G124*L124</f>
        <v>10853.355999999998</v>
      </c>
      <c r="N124" s="1">
        <v>1.27</v>
      </c>
    </row>
    <row r="125" spans="1:14" ht="20.100000000000001" customHeight="1" outlineLevel="1">
      <c r="B125" s="157" t="s">
        <v>65</v>
      </c>
      <c r="C125" s="157"/>
      <c r="D125" s="157"/>
      <c r="E125" s="157"/>
      <c r="F125" s="157"/>
      <c r="G125" s="157"/>
      <c r="H125" s="157"/>
      <c r="I125" s="157"/>
      <c r="J125" s="157"/>
      <c r="K125" s="157"/>
      <c r="L125" s="16"/>
      <c r="M125" s="17">
        <f>SUM(M124)</f>
        <v>10853.355999999998</v>
      </c>
    </row>
    <row r="126" spans="1:14" ht="20.100000000000001" customHeight="1">
      <c r="B126" s="6"/>
      <c r="C126" s="6"/>
      <c r="D126" s="6"/>
      <c r="G126" s="42"/>
      <c r="H126" s="42"/>
      <c r="I126" s="42"/>
      <c r="J126" s="42"/>
      <c r="K126" s="41"/>
      <c r="N126" s="25"/>
    </row>
    <row r="127" spans="1:14" ht="20.100000000000001" customHeight="1">
      <c r="B127" s="162" t="s">
        <v>6</v>
      </c>
      <c r="C127" s="162"/>
      <c r="D127" s="162"/>
      <c r="E127" s="162"/>
      <c r="F127" s="162"/>
      <c r="G127" s="162"/>
      <c r="H127" s="162"/>
      <c r="I127" s="162"/>
      <c r="J127" s="162"/>
      <c r="K127" s="162"/>
      <c r="L127" s="145"/>
      <c r="M127" s="21">
        <f>M14+M19+M28+M40+M49+M56+M63+M123+M86+M108</f>
        <v>267705.54310000001</v>
      </c>
      <c r="N127" s="39"/>
    </row>
    <row r="128" spans="1:14" ht="20.100000000000001" customHeight="1" collapsed="1">
      <c r="G128" s="42"/>
      <c r="H128" s="42"/>
      <c r="I128" s="42"/>
      <c r="J128" s="42"/>
      <c r="K128" s="41"/>
    </row>
    <row r="129" spans="5:5">
      <c r="E129" s="30"/>
    </row>
  </sheetData>
  <mergeCells count="16">
    <mergeCell ref="B61:K61"/>
    <mergeCell ref="A4:M4"/>
    <mergeCell ref="B127:K127"/>
    <mergeCell ref="B125:K125"/>
    <mergeCell ref="B84:K84"/>
    <mergeCell ref="B24:K24"/>
    <mergeCell ref="B38:K38"/>
    <mergeCell ref="B46:K46"/>
    <mergeCell ref="B54:K54"/>
    <mergeCell ref="B106:K106"/>
    <mergeCell ref="B122:K122"/>
    <mergeCell ref="A1:M3"/>
    <mergeCell ref="G6:K6"/>
    <mergeCell ref="A8:M8"/>
    <mergeCell ref="B17:K17"/>
    <mergeCell ref="H12:J12"/>
  </mergeCells>
  <phoneticPr fontId="21" type="noConversion"/>
  <conditionalFormatting sqref="G123:L123 G78 G29:L29 G12:H12 L17 K12:L12 G124 L124 G102 G113">
    <cfRule type="cellIs" dxfId="26" priority="44" stopIfTrue="1" operator="equal">
      <formula>0</formula>
    </cfRule>
  </conditionalFormatting>
  <conditionalFormatting sqref="L24">
    <cfRule type="cellIs" dxfId="25" priority="43" stopIfTrue="1" operator="equal">
      <formula>0</formula>
    </cfRule>
  </conditionalFormatting>
  <conditionalFormatting sqref="L38">
    <cfRule type="cellIs" dxfId="24" priority="39" stopIfTrue="1" operator="equal">
      <formula>0</formula>
    </cfRule>
  </conditionalFormatting>
  <conditionalFormatting sqref="L46">
    <cfRule type="cellIs" dxfId="23" priority="38" stopIfTrue="1" operator="equal">
      <formula>0</formula>
    </cfRule>
  </conditionalFormatting>
  <conditionalFormatting sqref="L54">
    <cfRule type="cellIs" dxfId="22" priority="36" stopIfTrue="1" operator="equal">
      <formula>0</formula>
    </cfRule>
  </conditionalFormatting>
  <conditionalFormatting sqref="L61">
    <cfRule type="cellIs" dxfId="21" priority="35" stopIfTrue="1" operator="equal">
      <formula>0</formula>
    </cfRule>
  </conditionalFormatting>
  <conditionalFormatting sqref="L84">
    <cfRule type="cellIs" dxfId="20" priority="34" stopIfTrue="1" operator="equal">
      <formula>0</formula>
    </cfRule>
  </conditionalFormatting>
  <conditionalFormatting sqref="L125">
    <cfRule type="cellIs" dxfId="19" priority="22" stopIfTrue="1" operator="equal">
      <formula>0</formula>
    </cfRule>
  </conditionalFormatting>
  <conditionalFormatting sqref="G103:G105">
    <cfRule type="cellIs" dxfId="18" priority="4" stopIfTrue="1" operator="equal">
      <formula>0</formula>
    </cfRule>
  </conditionalFormatting>
  <conditionalFormatting sqref="G87:G94">
    <cfRule type="cellIs" dxfId="17" priority="11" stopIfTrue="1" operator="equal">
      <formula>0</formula>
    </cfRule>
  </conditionalFormatting>
  <conditionalFormatting sqref="G95:G96">
    <cfRule type="cellIs" dxfId="16" priority="10" stopIfTrue="1" operator="equal">
      <formula>0</formula>
    </cfRule>
  </conditionalFormatting>
  <conditionalFormatting sqref="G97:G99">
    <cfRule type="cellIs" dxfId="15" priority="7" stopIfTrue="1" operator="equal">
      <formula>0</formula>
    </cfRule>
  </conditionalFormatting>
  <conditionalFormatting sqref="G100:G101">
    <cfRule type="cellIs" dxfId="14" priority="6" stopIfTrue="1" operator="equal">
      <formula>0</formula>
    </cfRule>
  </conditionalFormatting>
  <conditionalFormatting sqref="L106">
    <cfRule type="cellIs" dxfId="13" priority="3" stopIfTrue="1" operator="equal">
      <formula>0</formula>
    </cfRule>
  </conditionalFormatting>
  <conditionalFormatting sqref="L122">
    <cfRule type="cellIs" dxfId="12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6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B&amp;"Arial,Normal"
</oddHeader>
    <oddFooter>Página &amp;P de &amp;N</oddFooter>
  </headerFooter>
  <rowBreaks count="1" manualBreakCount="1">
    <brk id="5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showZeros="0" tabSelected="1" view="pageBreakPreview" topLeftCell="C16" zoomScaleNormal="75" zoomScaleSheetLayoutView="100" workbookViewId="0">
      <selection activeCell="I7" sqref="I7:J7"/>
    </sheetView>
  </sheetViews>
  <sheetFormatPr defaultRowHeight="12.75"/>
  <cols>
    <col min="1" max="1" width="10.625" style="80" customWidth="1"/>
    <col min="2" max="2" width="9.125" style="80" customWidth="1"/>
    <col min="3" max="3" width="59.5" style="80" customWidth="1"/>
    <col min="4" max="4" width="12.5" style="81" customWidth="1"/>
    <col min="5" max="5" width="17" style="81" customWidth="1"/>
    <col min="6" max="6" width="14.375" style="80" customWidth="1"/>
    <col min="7" max="7" width="14.25" style="80" customWidth="1"/>
    <col min="8" max="8" width="14.375" style="80" customWidth="1"/>
    <col min="9" max="9" width="13.25" style="80" customWidth="1"/>
    <col min="10" max="11" width="14.125" style="80" customWidth="1"/>
    <col min="12" max="256" width="9" style="80"/>
    <col min="257" max="257" width="10.625" style="80" customWidth="1"/>
    <col min="258" max="258" width="9.125" style="80" customWidth="1"/>
    <col min="259" max="259" width="59.5" style="80" customWidth="1"/>
    <col min="260" max="260" width="12.5" style="80" customWidth="1"/>
    <col min="261" max="261" width="17" style="80" customWidth="1"/>
    <col min="262" max="262" width="14.375" style="80" customWidth="1"/>
    <col min="263" max="263" width="14.25" style="80" customWidth="1"/>
    <col min="264" max="264" width="14.375" style="80" customWidth="1"/>
    <col min="265" max="265" width="13.25" style="80" customWidth="1"/>
    <col min="266" max="267" width="14.125" style="80" customWidth="1"/>
    <col min="268" max="512" width="9" style="80"/>
    <col min="513" max="513" width="10.625" style="80" customWidth="1"/>
    <col min="514" max="514" width="9.125" style="80" customWidth="1"/>
    <col min="515" max="515" width="59.5" style="80" customWidth="1"/>
    <col min="516" max="516" width="12.5" style="80" customWidth="1"/>
    <col min="517" max="517" width="17" style="80" customWidth="1"/>
    <col min="518" max="518" width="14.375" style="80" customWidth="1"/>
    <col min="519" max="519" width="14.25" style="80" customWidth="1"/>
    <col min="520" max="520" width="14.375" style="80" customWidth="1"/>
    <col min="521" max="521" width="13.25" style="80" customWidth="1"/>
    <col min="522" max="523" width="14.125" style="80" customWidth="1"/>
    <col min="524" max="768" width="9" style="80"/>
    <col min="769" max="769" width="10.625" style="80" customWidth="1"/>
    <col min="770" max="770" width="9.125" style="80" customWidth="1"/>
    <col min="771" max="771" width="59.5" style="80" customWidth="1"/>
    <col min="772" max="772" width="12.5" style="80" customWidth="1"/>
    <col min="773" max="773" width="17" style="80" customWidth="1"/>
    <col min="774" max="774" width="14.375" style="80" customWidth="1"/>
    <col min="775" max="775" width="14.25" style="80" customWidth="1"/>
    <col min="776" max="776" width="14.375" style="80" customWidth="1"/>
    <col min="777" max="777" width="13.25" style="80" customWidth="1"/>
    <col min="778" max="779" width="14.125" style="80" customWidth="1"/>
    <col min="780" max="1024" width="9" style="80"/>
    <col min="1025" max="1025" width="10.625" style="80" customWidth="1"/>
    <col min="1026" max="1026" width="9.125" style="80" customWidth="1"/>
    <col min="1027" max="1027" width="59.5" style="80" customWidth="1"/>
    <col min="1028" max="1028" width="12.5" style="80" customWidth="1"/>
    <col min="1029" max="1029" width="17" style="80" customWidth="1"/>
    <col min="1030" max="1030" width="14.375" style="80" customWidth="1"/>
    <col min="1031" max="1031" width="14.25" style="80" customWidth="1"/>
    <col min="1032" max="1032" width="14.375" style="80" customWidth="1"/>
    <col min="1033" max="1033" width="13.25" style="80" customWidth="1"/>
    <col min="1034" max="1035" width="14.125" style="80" customWidth="1"/>
    <col min="1036" max="1280" width="9" style="80"/>
    <col min="1281" max="1281" width="10.625" style="80" customWidth="1"/>
    <col min="1282" max="1282" width="9.125" style="80" customWidth="1"/>
    <col min="1283" max="1283" width="59.5" style="80" customWidth="1"/>
    <col min="1284" max="1284" width="12.5" style="80" customWidth="1"/>
    <col min="1285" max="1285" width="17" style="80" customWidth="1"/>
    <col min="1286" max="1286" width="14.375" style="80" customWidth="1"/>
    <col min="1287" max="1287" width="14.25" style="80" customWidth="1"/>
    <col min="1288" max="1288" width="14.375" style="80" customWidth="1"/>
    <col min="1289" max="1289" width="13.25" style="80" customWidth="1"/>
    <col min="1290" max="1291" width="14.125" style="80" customWidth="1"/>
    <col min="1292" max="1536" width="9" style="80"/>
    <col min="1537" max="1537" width="10.625" style="80" customWidth="1"/>
    <col min="1538" max="1538" width="9.125" style="80" customWidth="1"/>
    <col min="1539" max="1539" width="59.5" style="80" customWidth="1"/>
    <col min="1540" max="1540" width="12.5" style="80" customWidth="1"/>
    <col min="1541" max="1541" width="17" style="80" customWidth="1"/>
    <col min="1542" max="1542" width="14.375" style="80" customWidth="1"/>
    <col min="1543" max="1543" width="14.25" style="80" customWidth="1"/>
    <col min="1544" max="1544" width="14.375" style="80" customWidth="1"/>
    <col min="1545" max="1545" width="13.25" style="80" customWidth="1"/>
    <col min="1546" max="1547" width="14.125" style="80" customWidth="1"/>
    <col min="1548" max="1792" width="9" style="80"/>
    <col min="1793" max="1793" width="10.625" style="80" customWidth="1"/>
    <col min="1794" max="1794" width="9.125" style="80" customWidth="1"/>
    <col min="1795" max="1795" width="59.5" style="80" customWidth="1"/>
    <col min="1796" max="1796" width="12.5" style="80" customWidth="1"/>
    <col min="1797" max="1797" width="17" style="80" customWidth="1"/>
    <col min="1798" max="1798" width="14.375" style="80" customWidth="1"/>
    <col min="1799" max="1799" width="14.25" style="80" customWidth="1"/>
    <col min="1800" max="1800" width="14.375" style="80" customWidth="1"/>
    <col min="1801" max="1801" width="13.25" style="80" customWidth="1"/>
    <col min="1802" max="1803" width="14.125" style="80" customWidth="1"/>
    <col min="1804" max="2048" width="9" style="80"/>
    <col min="2049" max="2049" width="10.625" style="80" customWidth="1"/>
    <col min="2050" max="2050" width="9.125" style="80" customWidth="1"/>
    <col min="2051" max="2051" width="59.5" style="80" customWidth="1"/>
    <col min="2052" max="2052" width="12.5" style="80" customWidth="1"/>
    <col min="2053" max="2053" width="17" style="80" customWidth="1"/>
    <col min="2054" max="2054" width="14.375" style="80" customWidth="1"/>
    <col min="2055" max="2055" width="14.25" style="80" customWidth="1"/>
    <col min="2056" max="2056" width="14.375" style="80" customWidth="1"/>
    <col min="2057" max="2057" width="13.25" style="80" customWidth="1"/>
    <col min="2058" max="2059" width="14.125" style="80" customWidth="1"/>
    <col min="2060" max="2304" width="9" style="80"/>
    <col min="2305" max="2305" width="10.625" style="80" customWidth="1"/>
    <col min="2306" max="2306" width="9.125" style="80" customWidth="1"/>
    <col min="2307" max="2307" width="59.5" style="80" customWidth="1"/>
    <col min="2308" max="2308" width="12.5" style="80" customWidth="1"/>
    <col min="2309" max="2309" width="17" style="80" customWidth="1"/>
    <col min="2310" max="2310" width="14.375" style="80" customWidth="1"/>
    <col min="2311" max="2311" width="14.25" style="80" customWidth="1"/>
    <col min="2312" max="2312" width="14.375" style="80" customWidth="1"/>
    <col min="2313" max="2313" width="13.25" style="80" customWidth="1"/>
    <col min="2314" max="2315" width="14.125" style="80" customWidth="1"/>
    <col min="2316" max="2560" width="9" style="80"/>
    <col min="2561" max="2561" width="10.625" style="80" customWidth="1"/>
    <col min="2562" max="2562" width="9.125" style="80" customWidth="1"/>
    <col min="2563" max="2563" width="59.5" style="80" customWidth="1"/>
    <col min="2564" max="2564" width="12.5" style="80" customWidth="1"/>
    <col min="2565" max="2565" width="17" style="80" customWidth="1"/>
    <col min="2566" max="2566" width="14.375" style="80" customWidth="1"/>
    <col min="2567" max="2567" width="14.25" style="80" customWidth="1"/>
    <col min="2568" max="2568" width="14.375" style="80" customWidth="1"/>
    <col min="2569" max="2569" width="13.25" style="80" customWidth="1"/>
    <col min="2570" max="2571" width="14.125" style="80" customWidth="1"/>
    <col min="2572" max="2816" width="9" style="80"/>
    <col min="2817" max="2817" width="10.625" style="80" customWidth="1"/>
    <col min="2818" max="2818" width="9.125" style="80" customWidth="1"/>
    <col min="2819" max="2819" width="59.5" style="80" customWidth="1"/>
    <col min="2820" max="2820" width="12.5" style="80" customWidth="1"/>
    <col min="2821" max="2821" width="17" style="80" customWidth="1"/>
    <col min="2822" max="2822" width="14.375" style="80" customWidth="1"/>
    <col min="2823" max="2823" width="14.25" style="80" customWidth="1"/>
    <col min="2824" max="2824" width="14.375" style="80" customWidth="1"/>
    <col min="2825" max="2825" width="13.25" style="80" customWidth="1"/>
    <col min="2826" max="2827" width="14.125" style="80" customWidth="1"/>
    <col min="2828" max="3072" width="9" style="80"/>
    <col min="3073" max="3073" width="10.625" style="80" customWidth="1"/>
    <col min="3074" max="3074" width="9.125" style="80" customWidth="1"/>
    <col min="3075" max="3075" width="59.5" style="80" customWidth="1"/>
    <col min="3076" max="3076" width="12.5" style="80" customWidth="1"/>
    <col min="3077" max="3077" width="17" style="80" customWidth="1"/>
    <col min="3078" max="3078" width="14.375" style="80" customWidth="1"/>
    <col min="3079" max="3079" width="14.25" style="80" customWidth="1"/>
    <col min="3080" max="3080" width="14.375" style="80" customWidth="1"/>
    <col min="3081" max="3081" width="13.25" style="80" customWidth="1"/>
    <col min="3082" max="3083" width="14.125" style="80" customWidth="1"/>
    <col min="3084" max="3328" width="9" style="80"/>
    <col min="3329" max="3329" width="10.625" style="80" customWidth="1"/>
    <col min="3330" max="3330" width="9.125" style="80" customWidth="1"/>
    <col min="3331" max="3331" width="59.5" style="80" customWidth="1"/>
    <col min="3332" max="3332" width="12.5" style="80" customWidth="1"/>
    <col min="3333" max="3333" width="17" style="80" customWidth="1"/>
    <col min="3334" max="3334" width="14.375" style="80" customWidth="1"/>
    <col min="3335" max="3335" width="14.25" style="80" customWidth="1"/>
    <col min="3336" max="3336" width="14.375" style="80" customWidth="1"/>
    <col min="3337" max="3337" width="13.25" style="80" customWidth="1"/>
    <col min="3338" max="3339" width="14.125" style="80" customWidth="1"/>
    <col min="3340" max="3584" width="9" style="80"/>
    <col min="3585" max="3585" width="10.625" style="80" customWidth="1"/>
    <col min="3586" max="3586" width="9.125" style="80" customWidth="1"/>
    <col min="3587" max="3587" width="59.5" style="80" customWidth="1"/>
    <col min="3588" max="3588" width="12.5" style="80" customWidth="1"/>
    <col min="3589" max="3589" width="17" style="80" customWidth="1"/>
    <col min="3590" max="3590" width="14.375" style="80" customWidth="1"/>
    <col min="3591" max="3591" width="14.25" style="80" customWidth="1"/>
    <col min="3592" max="3592" width="14.375" style="80" customWidth="1"/>
    <col min="3593" max="3593" width="13.25" style="80" customWidth="1"/>
    <col min="3594" max="3595" width="14.125" style="80" customWidth="1"/>
    <col min="3596" max="3840" width="9" style="80"/>
    <col min="3841" max="3841" width="10.625" style="80" customWidth="1"/>
    <col min="3842" max="3842" width="9.125" style="80" customWidth="1"/>
    <col min="3843" max="3843" width="59.5" style="80" customWidth="1"/>
    <col min="3844" max="3844" width="12.5" style="80" customWidth="1"/>
    <col min="3845" max="3845" width="17" style="80" customWidth="1"/>
    <col min="3846" max="3846" width="14.375" style="80" customWidth="1"/>
    <col min="3847" max="3847" width="14.25" style="80" customWidth="1"/>
    <col min="3848" max="3848" width="14.375" style="80" customWidth="1"/>
    <col min="3849" max="3849" width="13.25" style="80" customWidth="1"/>
    <col min="3850" max="3851" width="14.125" style="80" customWidth="1"/>
    <col min="3852" max="4096" width="9" style="80"/>
    <col min="4097" max="4097" width="10.625" style="80" customWidth="1"/>
    <col min="4098" max="4098" width="9.125" style="80" customWidth="1"/>
    <col min="4099" max="4099" width="59.5" style="80" customWidth="1"/>
    <col min="4100" max="4100" width="12.5" style="80" customWidth="1"/>
    <col min="4101" max="4101" width="17" style="80" customWidth="1"/>
    <col min="4102" max="4102" width="14.375" style="80" customWidth="1"/>
    <col min="4103" max="4103" width="14.25" style="80" customWidth="1"/>
    <col min="4104" max="4104" width="14.375" style="80" customWidth="1"/>
    <col min="4105" max="4105" width="13.25" style="80" customWidth="1"/>
    <col min="4106" max="4107" width="14.125" style="80" customWidth="1"/>
    <col min="4108" max="4352" width="9" style="80"/>
    <col min="4353" max="4353" width="10.625" style="80" customWidth="1"/>
    <col min="4354" max="4354" width="9.125" style="80" customWidth="1"/>
    <col min="4355" max="4355" width="59.5" style="80" customWidth="1"/>
    <col min="4356" max="4356" width="12.5" style="80" customWidth="1"/>
    <col min="4357" max="4357" width="17" style="80" customWidth="1"/>
    <col min="4358" max="4358" width="14.375" style="80" customWidth="1"/>
    <col min="4359" max="4359" width="14.25" style="80" customWidth="1"/>
    <col min="4360" max="4360" width="14.375" style="80" customWidth="1"/>
    <col min="4361" max="4361" width="13.25" style="80" customWidth="1"/>
    <col min="4362" max="4363" width="14.125" style="80" customWidth="1"/>
    <col min="4364" max="4608" width="9" style="80"/>
    <col min="4609" max="4609" width="10.625" style="80" customWidth="1"/>
    <col min="4610" max="4610" width="9.125" style="80" customWidth="1"/>
    <col min="4611" max="4611" width="59.5" style="80" customWidth="1"/>
    <col min="4612" max="4612" width="12.5" style="80" customWidth="1"/>
    <col min="4613" max="4613" width="17" style="80" customWidth="1"/>
    <col min="4614" max="4614" width="14.375" style="80" customWidth="1"/>
    <col min="4615" max="4615" width="14.25" style="80" customWidth="1"/>
    <col min="4616" max="4616" width="14.375" style="80" customWidth="1"/>
    <col min="4617" max="4617" width="13.25" style="80" customWidth="1"/>
    <col min="4618" max="4619" width="14.125" style="80" customWidth="1"/>
    <col min="4620" max="4864" width="9" style="80"/>
    <col min="4865" max="4865" width="10.625" style="80" customWidth="1"/>
    <col min="4866" max="4866" width="9.125" style="80" customWidth="1"/>
    <col min="4867" max="4867" width="59.5" style="80" customWidth="1"/>
    <col min="4868" max="4868" width="12.5" style="80" customWidth="1"/>
    <col min="4869" max="4869" width="17" style="80" customWidth="1"/>
    <col min="4870" max="4870" width="14.375" style="80" customWidth="1"/>
    <col min="4871" max="4871" width="14.25" style="80" customWidth="1"/>
    <col min="4872" max="4872" width="14.375" style="80" customWidth="1"/>
    <col min="4873" max="4873" width="13.25" style="80" customWidth="1"/>
    <col min="4874" max="4875" width="14.125" style="80" customWidth="1"/>
    <col min="4876" max="5120" width="9" style="80"/>
    <col min="5121" max="5121" width="10.625" style="80" customWidth="1"/>
    <col min="5122" max="5122" width="9.125" style="80" customWidth="1"/>
    <col min="5123" max="5123" width="59.5" style="80" customWidth="1"/>
    <col min="5124" max="5124" width="12.5" style="80" customWidth="1"/>
    <col min="5125" max="5125" width="17" style="80" customWidth="1"/>
    <col min="5126" max="5126" width="14.375" style="80" customWidth="1"/>
    <col min="5127" max="5127" width="14.25" style="80" customWidth="1"/>
    <col min="5128" max="5128" width="14.375" style="80" customWidth="1"/>
    <col min="5129" max="5129" width="13.25" style="80" customWidth="1"/>
    <col min="5130" max="5131" width="14.125" style="80" customWidth="1"/>
    <col min="5132" max="5376" width="9" style="80"/>
    <col min="5377" max="5377" width="10.625" style="80" customWidth="1"/>
    <col min="5378" max="5378" width="9.125" style="80" customWidth="1"/>
    <col min="5379" max="5379" width="59.5" style="80" customWidth="1"/>
    <col min="5380" max="5380" width="12.5" style="80" customWidth="1"/>
    <col min="5381" max="5381" width="17" style="80" customWidth="1"/>
    <col min="5382" max="5382" width="14.375" style="80" customWidth="1"/>
    <col min="5383" max="5383" width="14.25" style="80" customWidth="1"/>
    <col min="5384" max="5384" width="14.375" style="80" customWidth="1"/>
    <col min="5385" max="5385" width="13.25" style="80" customWidth="1"/>
    <col min="5386" max="5387" width="14.125" style="80" customWidth="1"/>
    <col min="5388" max="5632" width="9" style="80"/>
    <col min="5633" max="5633" width="10.625" style="80" customWidth="1"/>
    <col min="5634" max="5634" width="9.125" style="80" customWidth="1"/>
    <col min="5635" max="5635" width="59.5" style="80" customWidth="1"/>
    <col min="5636" max="5636" width="12.5" style="80" customWidth="1"/>
    <col min="5637" max="5637" width="17" style="80" customWidth="1"/>
    <col min="5638" max="5638" width="14.375" style="80" customWidth="1"/>
    <col min="5639" max="5639" width="14.25" style="80" customWidth="1"/>
    <col min="5640" max="5640" width="14.375" style="80" customWidth="1"/>
    <col min="5641" max="5641" width="13.25" style="80" customWidth="1"/>
    <col min="5642" max="5643" width="14.125" style="80" customWidth="1"/>
    <col min="5644" max="5888" width="9" style="80"/>
    <col min="5889" max="5889" width="10.625" style="80" customWidth="1"/>
    <col min="5890" max="5890" width="9.125" style="80" customWidth="1"/>
    <col min="5891" max="5891" width="59.5" style="80" customWidth="1"/>
    <col min="5892" max="5892" width="12.5" style="80" customWidth="1"/>
    <col min="5893" max="5893" width="17" style="80" customWidth="1"/>
    <col min="5894" max="5894" width="14.375" style="80" customWidth="1"/>
    <col min="5895" max="5895" width="14.25" style="80" customWidth="1"/>
    <col min="5896" max="5896" width="14.375" style="80" customWidth="1"/>
    <col min="5897" max="5897" width="13.25" style="80" customWidth="1"/>
    <col min="5898" max="5899" width="14.125" style="80" customWidth="1"/>
    <col min="5900" max="6144" width="9" style="80"/>
    <col min="6145" max="6145" width="10.625" style="80" customWidth="1"/>
    <col min="6146" max="6146" width="9.125" style="80" customWidth="1"/>
    <col min="6147" max="6147" width="59.5" style="80" customWidth="1"/>
    <col min="6148" max="6148" width="12.5" style="80" customWidth="1"/>
    <col min="6149" max="6149" width="17" style="80" customWidth="1"/>
    <col min="6150" max="6150" width="14.375" style="80" customWidth="1"/>
    <col min="6151" max="6151" width="14.25" style="80" customWidth="1"/>
    <col min="6152" max="6152" width="14.375" style="80" customWidth="1"/>
    <col min="6153" max="6153" width="13.25" style="80" customWidth="1"/>
    <col min="6154" max="6155" width="14.125" style="80" customWidth="1"/>
    <col min="6156" max="6400" width="9" style="80"/>
    <col min="6401" max="6401" width="10.625" style="80" customWidth="1"/>
    <col min="6402" max="6402" width="9.125" style="80" customWidth="1"/>
    <col min="6403" max="6403" width="59.5" style="80" customWidth="1"/>
    <col min="6404" max="6404" width="12.5" style="80" customWidth="1"/>
    <col min="6405" max="6405" width="17" style="80" customWidth="1"/>
    <col min="6406" max="6406" width="14.375" style="80" customWidth="1"/>
    <col min="6407" max="6407" width="14.25" style="80" customWidth="1"/>
    <col min="6408" max="6408" width="14.375" style="80" customWidth="1"/>
    <col min="6409" max="6409" width="13.25" style="80" customWidth="1"/>
    <col min="6410" max="6411" width="14.125" style="80" customWidth="1"/>
    <col min="6412" max="6656" width="9" style="80"/>
    <col min="6657" max="6657" width="10.625" style="80" customWidth="1"/>
    <col min="6658" max="6658" width="9.125" style="80" customWidth="1"/>
    <col min="6659" max="6659" width="59.5" style="80" customWidth="1"/>
    <col min="6660" max="6660" width="12.5" style="80" customWidth="1"/>
    <col min="6661" max="6661" width="17" style="80" customWidth="1"/>
    <col min="6662" max="6662" width="14.375" style="80" customWidth="1"/>
    <col min="6663" max="6663" width="14.25" style="80" customWidth="1"/>
    <col min="6664" max="6664" width="14.375" style="80" customWidth="1"/>
    <col min="6665" max="6665" width="13.25" style="80" customWidth="1"/>
    <col min="6666" max="6667" width="14.125" style="80" customWidth="1"/>
    <col min="6668" max="6912" width="9" style="80"/>
    <col min="6913" max="6913" width="10.625" style="80" customWidth="1"/>
    <col min="6914" max="6914" width="9.125" style="80" customWidth="1"/>
    <col min="6915" max="6915" width="59.5" style="80" customWidth="1"/>
    <col min="6916" max="6916" width="12.5" style="80" customWidth="1"/>
    <col min="6917" max="6917" width="17" style="80" customWidth="1"/>
    <col min="6918" max="6918" width="14.375" style="80" customWidth="1"/>
    <col min="6919" max="6919" width="14.25" style="80" customWidth="1"/>
    <col min="6920" max="6920" width="14.375" style="80" customWidth="1"/>
    <col min="6921" max="6921" width="13.25" style="80" customWidth="1"/>
    <col min="6922" max="6923" width="14.125" style="80" customWidth="1"/>
    <col min="6924" max="7168" width="9" style="80"/>
    <col min="7169" max="7169" width="10.625" style="80" customWidth="1"/>
    <col min="7170" max="7170" width="9.125" style="80" customWidth="1"/>
    <col min="7171" max="7171" width="59.5" style="80" customWidth="1"/>
    <col min="7172" max="7172" width="12.5" style="80" customWidth="1"/>
    <col min="7173" max="7173" width="17" style="80" customWidth="1"/>
    <col min="7174" max="7174" width="14.375" style="80" customWidth="1"/>
    <col min="7175" max="7175" width="14.25" style="80" customWidth="1"/>
    <col min="7176" max="7176" width="14.375" style="80" customWidth="1"/>
    <col min="7177" max="7177" width="13.25" style="80" customWidth="1"/>
    <col min="7178" max="7179" width="14.125" style="80" customWidth="1"/>
    <col min="7180" max="7424" width="9" style="80"/>
    <col min="7425" max="7425" width="10.625" style="80" customWidth="1"/>
    <col min="7426" max="7426" width="9.125" style="80" customWidth="1"/>
    <col min="7427" max="7427" width="59.5" style="80" customWidth="1"/>
    <col min="7428" max="7428" width="12.5" style="80" customWidth="1"/>
    <col min="7429" max="7429" width="17" style="80" customWidth="1"/>
    <col min="7430" max="7430" width="14.375" style="80" customWidth="1"/>
    <col min="7431" max="7431" width="14.25" style="80" customWidth="1"/>
    <col min="7432" max="7432" width="14.375" style="80" customWidth="1"/>
    <col min="7433" max="7433" width="13.25" style="80" customWidth="1"/>
    <col min="7434" max="7435" width="14.125" style="80" customWidth="1"/>
    <col min="7436" max="7680" width="9" style="80"/>
    <col min="7681" max="7681" width="10.625" style="80" customWidth="1"/>
    <col min="7682" max="7682" width="9.125" style="80" customWidth="1"/>
    <col min="7683" max="7683" width="59.5" style="80" customWidth="1"/>
    <col min="7684" max="7684" width="12.5" style="80" customWidth="1"/>
    <col min="7685" max="7685" width="17" style="80" customWidth="1"/>
    <col min="7686" max="7686" width="14.375" style="80" customWidth="1"/>
    <col min="7687" max="7687" width="14.25" style="80" customWidth="1"/>
    <col min="7688" max="7688" width="14.375" style="80" customWidth="1"/>
    <col min="7689" max="7689" width="13.25" style="80" customWidth="1"/>
    <col min="7690" max="7691" width="14.125" style="80" customWidth="1"/>
    <col min="7692" max="7936" width="9" style="80"/>
    <col min="7937" max="7937" width="10.625" style="80" customWidth="1"/>
    <col min="7938" max="7938" width="9.125" style="80" customWidth="1"/>
    <col min="7939" max="7939" width="59.5" style="80" customWidth="1"/>
    <col min="7940" max="7940" width="12.5" style="80" customWidth="1"/>
    <col min="7941" max="7941" width="17" style="80" customWidth="1"/>
    <col min="7942" max="7942" width="14.375" style="80" customWidth="1"/>
    <col min="7943" max="7943" width="14.25" style="80" customWidth="1"/>
    <col min="7944" max="7944" width="14.375" style="80" customWidth="1"/>
    <col min="7945" max="7945" width="13.25" style="80" customWidth="1"/>
    <col min="7946" max="7947" width="14.125" style="80" customWidth="1"/>
    <col min="7948" max="8192" width="9" style="80"/>
    <col min="8193" max="8193" width="10.625" style="80" customWidth="1"/>
    <col min="8194" max="8194" width="9.125" style="80" customWidth="1"/>
    <col min="8195" max="8195" width="59.5" style="80" customWidth="1"/>
    <col min="8196" max="8196" width="12.5" style="80" customWidth="1"/>
    <col min="8197" max="8197" width="17" style="80" customWidth="1"/>
    <col min="8198" max="8198" width="14.375" style="80" customWidth="1"/>
    <col min="8199" max="8199" width="14.25" style="80" customWidth="1"/>
    <col min="8200" max="8200" width="14.375" style="80" customWidth="1"/>
    <col min="8201" max="8201" width="13.25" style="80" customWidth="1"/>
    <col min="8202" max="8203" width="14.125" style="80" customWidth="1"/>
    <col min="8204" max="8448" width="9" style="80"/>
    <col min="8449" max="8449" width="10.625" style="80" customWidth="1"/>
    <col min="8450" max="8450" width="9.125" style="80" customWidth="1"/>
    <col min="8451" max="8451" width="59.5" style="80" customWidth="1"/>
    <col min="8452" max="8452" width="12.5" style="80" customWidth="1"/>
    <col min="8453" max="8453" width="17" style="80" customWidth="1"/>
    <col min="8454" max="8454" width="14.375" style="80" customWidth="1"/>
    <col min="8455" max="8455" width="14.25" style="80" customWidth="1"/>
    <col min="8456" max="8456" width="14.375" style="80" customWidth="1"/>
    <col min="8457" max="8457" width="13.25" style="80" customWidth="1"/>
    <col min="8458" max="8459" width="14.125" style="80" customWidth="1"/>
    <col min="8460" max="8704" width="9" style="80"/>
    <col min="8705" max="8705" width="10.625" style="80" customWidth="1"/>
    <col min="8706" max="8706" width="9.125" style="80" customWidth="1"/>
    <col min="8707" max="8707" width="59.5" style="80" customWidth="1"/>
    <col min="8708" max="8708" width="12.5" style="80" customWidth="1"/>
    <col min="8709" max="8709" width="17" style="80" customWidth="1"/>
    <col min="8710" max="8710" width="14.375" style="80" customWidth="1"/>
    <col min="8711" max="8711" width="14.25" style="80" customWidth="1"/>
    <col min="8712" max="8712" width="14.375" style="80" customWidth="1"/>
    <col min="8713" max="8713" width="13.25" style="80" customWidth="1"/>
    <col min="8714" max="8715" width="14.125" style="80" customWidth="1"/>
    <col min="8716" max="8960" width="9" style="80"/>
    <col min="8961" max="8961" width="10.625" style="80" customWidth="1"/>
    <col min="8962" max="8962" width="9.125" style="80" customWidth="1"/>
    <col min="8963" max="8963" width="59.5" style="80" customWidth="1"/>
    <col min="8964" max="8964" width="12.5" style="80" customWidth="1"/>
    <col min="8965" max="8965" width="17" style="80" customWidth="1"/>
    <col min="8966" max="8966" width="14.375" style="80" customWidth="1"/>
    <col min="8967" max="8967" width="14.25" style="80" customWidth="1"/>
    <col min="8968" max="8968" width="14.375" style="80" customWidth="1"/>
    <col min="8969" max="8969" width="13.25" style="80" customWidth="1"/>
    <col min="8970" max="8971" width="14.125" style="80" customWidth="1"/>
    <col min="8972" max="9216" width="9" style="80"/>
    <col min="9217" max="9217" width="10.625" style="80" customWidth="1"/>
    <col min="9218" max="9218" width="9.125" style="80" customWidth="1"/>
    <col min="9219" max="9219" width="59.5" style="80" customWidth="1"/>
    <col min="9220" max="9220" width="12.5" style="80" customWidth="1"/>
    <col min="9221" max="9221" width="17" style="80" customWidth="1"/>
    <col min="9222" max="9222" width="14.375" style="80" customWidth="1"/>
    <col min="9223" max="9223" width="14.25" style="80" customWidth="1"/>
    <col min="9224" max="9224" width="14.375" style="80" customWidth="1"/>
    <col min="9225" max="9225" width="13.25" style="80" customWidth="1"/>
    <col min="9226" max="9227" width="14.125" style="80" customWidth="1"/>
    <col min="9228" max="9472" width="9" style="80"/>
    <col min="9473" max="9473" width="10.625" style="80" customWidth="1"/>
    <col min="9474" max="9474" width="9.125" style="80" customWidth="1"/>
    <col min="9475" max="9475" width="59.5" style="80" customWidth="1"/>
    <col min="9476" max="9476" width="12.5" style="80" customWidth="1"/>
    <col min="9477" max="9477" width="17" style="80" customWidth="1"/>
    <col min="9478" max="9478" width="14.375" style="80" customWidth="1"/>
    <col min="9479" max="9479" width="14.25" style="80" customWidth="1"/>
    <col min="9480" max="9480" width="14.375" style="80" customWidth="1"/>
    <col min="9481" max="9481" width="13.25" style="80" customWidth="1"/>
    <col min="9482" max="9483" width="14.125" style="80" customWidth="1"/>
    <col min="9484" max="9728" width="9" style="80"/>
    <col min="9729" max="9729" width="10.625" style="80" customWidth="1"/>
    <col min="9730" max="9730" width="9.125" style="80" customWidth="1"/>
    <col min="9731" max="9731" width="59.5" style="80" customWidth="1"/>
    <col min="9732" max="9732" width="12.5" style="80" customWidth="1"/>
    <col min="9733" max="9733" width="17" style="80" customWidth="1"/>
    <col min="9734" max="9734" width="14.375" style="80" customWidth="1"/>
    <col min="9735" max="9735" width="14.25" style="80" customWidth="1"/>
    <col min="9736" max="9736" width="14.375" style="80" customWidth="1"/>
    <col min="9737" max="9737" width="13.25" style="80" customWidth="1"/>
    <col min="9738" max="9739" width="14.125" style="80" customWidth="1"/>
    <col min="9740" max="9984" width="9" style="80"/>
    <col min="9985" max="9985" width="10.625" style="80" customWidth="1"/>
    <col min="9986" max="9986" width="9.125" style="80" customWidth="1"/>
    <col min="9987" max="9987" width="59.5" style="80" customWidth="1"/>
    <col min="9988" max="9988" width="12.5" style="80" customWidth="1"/>
    <col min="9989" max="9989" width="17" style="80" customWidth="1"/>
    <col min="9990" max="9990" width="14.375" style="80" customWidth="1"/>
    <col min="9991" max="9991" width="14.25" style="80" customWidth="1"/>
    <col min="9992" max="9992" width="14.375" style="80" customWidth="1"/>
    <col min="9993" max="9993" width="13.25" style="80" customWidth="1"/>
    <col min="9994" max="9995" width="14.125" style="80" customWidth="1"/>
    <col min="9996" max="10240" width="9" style="80"/>
    <col min="10241" max="10241" width="10.625" style="80" customWidth="1"/>
    <col min="10242" max="10242" width="9.125" style="80" customWidth="1"/>
    <col min="10243" max="10243" width="59.5" style="80" customWidth="1"/>
    <col min="10244" max="10244" width="12.5" style="80" customWidth="1"/>
    <col min="10245" max="10245" width="17" style="80" customWidth="1"/>
    <col min="10246" max="10246" width="14.375" style="80" customWidth="1"/>
    <col min="10247" max="10247" width="14.25" style="80" customWidth="1"/>
    <col min="10248" max="10248" width="14.375" style="80" customWidth="1"/>
    <col min="10249" max="10249" width="13.25" style="80" customWidth="1"/>
    <col min="10250" max="10251" width="14.125" style="80" customWidth="1"/>
    <col min="10252" max="10496" width="9" style="80"/>
    <col min="10497" max="10497" width="10.625" style="80" customWidth="1"/>
    <col min="10498" max="10498" width="9.125" style="80" customWidth="1"/>
    <col min="10499" max="10499" width="59.5" style="80" customWidth="1"/>
    <col min="10500" max="10500" width="12.5" style="80" customWidth="1"/>
    <col min="10501" max="10501" width="17" style="80" customWidth="1"/>
    <col min="10502" max="10502" width="14.375" style="80" customWidth="1"/>
    <col min="10503" max="10503" width="14.25" style="80" customWidth="1"/>
    <col min="10504" max="10504" width="14.375" style="80" customWidth="1"/>
    <col min="10505" max="10505" width="13.25" style="80" customWidth="1"/>
    <col min="10506" max="10507" width="14.125" style="80" customWidth="1"/>
    <col min="10508" max="10752" width="9" style="80"/>
    <col min="10753" max="10753" width="10.625" style="80" customWidth="1"/>
    <col min="10754" max="10754" width="9.125" style="80" customWidth="1"/>
    <col min="10755" max="10755" width="59.5" style="80" customWidth="1"/>
    <col min="10756" max="10756" width="12.5" style="80" customWidth="1"/>
    <col min="10757" max="10757" width="17" style="80" customWidth="1"/>
    <col min="10758" max="10758" width="14.375" style="80" customWidth="1"/>
    <col min="10759" max="10759" width="14.25" style="80" customWidth="1"/>
    <col min="10760" max="10760" width="14.375" style="80" customWidth="1"/>
    <col min="10761" max="10761" width="13.25" style="80" customWidth="1"/>
    <col min="10762" max="10763" width="14.125" style="80" customWidth="1"/>
    <col min="10764" max="11008" width="9" style="80"/>
    <col min="11009" max="11009" width="10.625" style="80" customWidth="1"/>
    <col min="11010" max="11010" width="9.125" style="80" customWidth="1"/>
    <col min="11011" max="11011" width="59.5" style="80" customWidth="1"/>
    <col min="11012" max="11012" width="12.5" style="80" customWidth="1"/>
    <col min="11013" max="11013" width="17" style="80" customWidth="1"/>
    <col min="11014" max="11014" width="14.375" style="80" customWidth="1"/>
    <col min="11015" max="11015" width="14.25" style="80" customWidth="1"/>
    <col min="11016" max="11016" width="14.375" style="80" customWidth="1"/>
    <col min="11017" max="11017" width="13.25" style="80" customWidth="1"/>
    <col min="11018" max="11019" width="14.125" style="80" customWidth="1"/>
    <col min="11020" max="11264" width="9" style="80"/>
    <col min="11265" max="11265" width="10.625" style="80" customWidth="1"/>
    <col min="11266" max="11266" width="9.125" style="80" customWidth="1"/>
    <col min="11267" max="11267" width="59.5" style="80" customWidth="1"/>
    <col min="11268" max="11268" width="12.5" style="80" customWidth="1"/>
    <col min="11269" max="11269" width="17" style="80" customWidth="1"/>
    <col min="11270" max="11270" width="14.375" style="80" customWidth="1"/>
    <col min="11271" max="11271" width="14.25" style="80" customWidth="1"/>
    <col min="11272" max="11272" width="14.375" style="80" customWidth="1"/>
    <col min="11273" max="11273" width="13.25" style="80" customWidth="1"/>
    <col min="11274" max="11275" width="14.125" style="80" customWidth="1"/>
    <col min="11276" max="11520" width="9" style="80"/>
    <col min="11521" max="11521" width="10.625" style="80" customWidth="1"/>
    <col min="11522" max="11522" width="9.125" style="80" customWidth="1"/>
    <col min="11523" max="11523" width="59.5" style="80" customWidth="1"/>
    <col min="11524" max="11524" width="12.5" style="80" customWidth="1"/>
    <col min="11525" max="11525" width="17" style="80" customWidth="1"/>
    <col min="11526" max="11526" width="14.375" style="80" customWidth="1"/>
    <col min="11527" max="11527" width="14.25" style="80" customWidth="1"/>
    <col min="11528" max="11528" width="14.375" style="80" customWidth="1"/>
    <col min="11529" max="11529" width="13.25" style="80" customWidth="1"/>
    <col min="11530" max="11531" width="14.125" style="80" customWidth="1"/>
    <col min="11532" max="11776" width="9" style="80"/>
    <col min="11777" max="11777" width="10.625" style="80" customWidth="1"/>
    <col min="11778" max="11778" width="9.125" style="80" customWidth="1"/>
    <col min="11779" max="11779" width="59.5" style="80" customWidth="1"/>
    <col min="11780" max="11780" width="12.5" style="80" customWidth="1"/>
    <col min="11781" max="11781" width="17" style="80" customWidth="1"/>
    <col min="11782" max="11782" width="14.375" style="80" customWidth="1"/>
    <col min="11783" max="11783" width="14.25" style="80" customWidth="1"/>
    <col min="11784" max="11784" width="14.375" style="80" customWidth="1"/>
    <col min="11785" max="11785" width="13.25" style="80" customWidth="1"/>
    <col min="11786" max="11787" width="14.125" style="80" customWidth="1"/>
    <col min="11788" max="12032" width="9" style="80"/>
    <col min="12033" max="12033" width="10.625" style="80" customWidth="1"/>
    <col min="12034" max="12034" width="9.125" style="80" customWidth="1"/>
    <col min="12035" max="12035" width="59.5" style="80" customWidth="1"/>
    <col min="12036" max="12036" width="12.5" style="80" customWidth="1"/>
    <col min="12037" max="12037" width="17" style="80" customWidth="1"/>
    <col min="12038" max="12038" width="14.375" style="80" customWidth="1"/>
    <col min="12039" max="12039" width="14.25" style="80" customWidth="1"/>
    <col min="12040" max="12040" width="14.375" style="80" customWidth="1"/>
    <col min="12041" max="12041" width="13.25" style="80" customWidth="1"/>
    <col min="12042" max="12043" width="14.125" style="80" customWidth="1"/>
    <col min="12044" max="12288" width="9" style="80"/>
    <col min="12289" max="12289" width="10.625" style="80" customWidth="1"/>
    <col min="12290" max="12290" width="9.125" style="80" customWidth="1"/>
    <col min="12291" max="12291" width="59.5" style="80" customWidth="1"/>
    <col min="12292" max="12292" width="12.5" style="80" customWidth="1"/>
    <col min="12293" max="12293" width="17" style="80" customWidth="1"/>
    <col min="12294" max="12294" width="14.375" style="80" customWidth="1"/>
    <col min="12295" max="12295" width="14.25" style="80" customWidth="1"/>
    <col min="12296" max="12296" width="14.375" style="80" customWidth="1"/>
    <col min="12297" max="12297" width="13.25" style="80" customWidth="1"/>
    <col min="12298" max="12299" width="14.125" style="80" customWidth="1"/>
    <col min="12300" max="12544" width="9" style="80"/>
    <col min="12545" max="12545" width="10.625" style="80" customWidth="1"/>
    <col min="12546" max="12546" width="9.125" style="80" customWidth="1"/>
    <col min="12547" max="12547" width="59.5" style="80" customWidth="1"/>
    <col min="12548" max="12548" width="12.5" style="80" customWidth="1"/>
    <col min="12549" max="12549" width="17" style="80" customWidth="1"/>
    <col min="12550" max="12550" width="14.375" style="80" customWidth="1"/>
    <col min="12551" max="12551" width="14.25" style="80" customWidth="1"/>
    <col min="12552" max="12552" width="14.375" style="80" customWidth="1"/>
    <col min="12553" max="12553" width="13.25" style="80" customWidth="1"/>
    <col min="12554" max="12555" width="14.125" style="80" customWidth="1"/>
    <col min="12556" max="12800" width="9" style="80"/>
    <col min="12801" max="12801" width="10.625" style="80" customWidth="1"/>
    <col min="12802" max="12802" width="9.125" style="80" customWidth="1"/>
    <col min="12803" max="12803" width="59.5" style="80" customWidth="1"/>
    <col min="12804" max="12804" width="12.5" style="80" customWidth="1"/>
    <col min="12805" max="12805" width="17" style="80" customWidth="1"/>
    <col min="12806" max="12806" width="14.375" style="80" customWidth="1"/>
    <col min="12807" max="12807" width="14.25" style="80" customWidth="1"/>
    <col min="12808" max="12808" width="14.375" style="80" customWidth="1"/>
    <col min="12809" max="12809" width="13.25" style="80" customWidth="1"/>
    <col min="12810" max="12811" width="14.125" style="80" customWidth="1"/>
    <col min="12812" max="13056" width="9" style="80"/>
    <col min="13057" max="13057" width="10.625" style="80" customWidth="1"/>
    <col min="13058" max="13058" width="9.125" style="80" customWidth="1"/>
    <col min="13059" max="13059" width="59.5" style="80" customWidth="1"/>
    <col min="13060" max="13060" width="12.5" style="80" customWidth="1"/>
    <col min="13061" max="13061" width="17" style="80" customWidth="1"/>
    <col min="13062" max="13062" width="14.375" style="80" customWidth="1"/>
    <col min="13063" max="13063" width="14.25" style="80" customWidth="1"/>
    <col min="13064" max="13064" width="14.375" style="80" customWidth="1"/>
    <col min="13065" max="13065" width="13.25" style="80" customWidth="1"/>
    <col min="13066" max="13067" width="14.125" style="80" customWidth="1"/>
    <col min="13068" max="13312" width="9" style="80"/>
    <col min="13313" max="13313" width="10.625" style="80" customWidth="1"/>
    <col min="13314" max="13314" width="9.125" style="80" customWidth="1"/>
    <col min="13315" max="13315" width="59.5" style="80" customWidth="1"/>
    <col min="13316" max="13316" width="12.5" style="80" customWidth="1"/>
    <col min="13317" max="13317" width="17" style="80" customWidth="1"/>
    <col min="13318" max="13318" width="14.375" style="80" customWidth="1"/>
    <col min="13319" max="13319" width="14.25" style="80" customWidth="1"/>
    <col min="13320" max="13320" width="14.375" style="80" customWidth="1"/>
    <col min="13321" max="13321" width="13.25" style="80" customWidth="1"/>
    <col min="13322" max="13323" width="14.125" style="80" customWidth="1"/>
    <col min="13324" max="13568" width="9" style="80"/>
    <col min="13569" max="13569" width="10.625" style="80" customWidth="1"/>
    <col min="13570" max="13570" width="9.125" style="80" customWidth="1"/>
    <col min="13571" max="13571" width="59.5" style="80" customWidth="1"/>
    <col min="13572" max="13572" width="12.5" style="80" customWidth="1"/>
    <col min="13573" max="13573" width="17" style="80" customWidth="1"/>
    <col min="13574" max="13574" width="14.375" style="80" customWidth="1"/>
    <col min="13575" max="13575" width="14.25" style="80" customWidth="1"/>
    <col min="13576" max="13576" width="14.375" style="80" customWidth="1"/>
    <col min="13577" max="13577" width="13.25" style="80" customWidth="1"/>
    <col min="13578" max="13579" width="14.125" style="80" customWidth="1"/>
    <col min="13580" max="13824" width="9" style="80"/>
    <col min="13825" max="13825" width="10.625" style="80" customWidth="1"/>
    <col min="13826" max="13826" width="9.125" style="80" customWidth="1"/>
    <col min="13827" max="13827" width="59.5" style="80" customWidth="1"/>
    <col min="13828" max="13828" width="12.5" style="80" customWidth="1"/>
    <col min="13829" max="13829" width="17" style="80" customWidth="1"/>
    <col min="13830" max="13830" width="14.375" style="80" customWidth="1"/>
    <col min="13831" max="13831" width="14.25" style="80" customWidth="1"/>
    <col min="13832" max="13832" width="14.375" style="80" customWidth="1"/>
    <col min="13833" max="13833" width="13.25" style="80" customWidth="1"/>
    <col min="13834" max="13835" width="14.125" style="80" customWidth="1"/>
    <col min="13836" max="14080" width="9" style="80"/>
    <col min="14081" max="14081" width="10.625" style="80" customWidth="1"/>
    <col min="14082" max="14082" width="9.125" style="80" customWidth="1"/>
    <col min="14083" max="14083" width="59.5" style="80" customWidth="1"/>
    <col min="14084" max="14084" width="12.5" style="80" customWidth="1"/>
    <col min="14085" max="14085" width="17" style="80" customWidth="1"/>
    <col min="14086" max="14086" width="14.375" style="80" customWidth="1"/>
    <col min="14087" max="14087" width="14.25" style="80" customWidth="1"/>
    <col min="14088" max="14088" width="14.375" style="80" customWidth="1"/>
    <col min="14089" max="14089" width="13.25" style="80" customWidth="1"/>
    <col min="14090" max="14091" width="14.125" style="80" customWidth="1"/>
    <col min="14092" max="14336" width="9" style="80"/>
    <col min="14337" max="14337" width="10.625" style="80" customWidth="1"/>
    <col min="14338" max="14338" width="9.125" style="80" customWidth="1"/>
    <col min="14339" max="14339" width="59.5" style="80" customWidth="1"/>
    <col min="14340" max="14340" width="12.5" style="80" customWidth="1"/>
    <col min="14341" max="14341" width="17" style="80" customWidth="1"/>
    <col min="14342" max="14342" width="14.375" style="80" customWidth="1"/>
    <col min="14343" max="14343" width="14.25" style="80" customWidth="1"/>
    <col min="14344" max="14344" width="14.375" style="80" customWidth="1"/>
    <col min="14345" max="14345" width="13.25" style="80" customWidth="1"/>
    <col min="14346" max="14347" width="14.125" style="80" customWidth="1"/>
    <col min="14348" max="14592" width="9" style="80"/>
    <col min="14593" max="14593" width="10.625" style="80" customWidth="1"/>
    <col min="14594" max="14594" width="9.125" style="80" customWidth="1"/>
    <col min="14595" max="14595" width="59.5" style="80" customWidth="1"/>
    <col min="14596" max="14596" width="12.5" style="80" customWidth="1"/>
    <col min="14597" max="14597" width="17" style="80" customWidth="1"/>
    <col min="14598" max="14598" width="14.375" style="80" customWidth="1"/>
    <col min="14599" max="14599" width="14.25" style="80" customWidth="1"/>
    <col min="14600" max="14600" width="14.375" style="80" customWidth="1"/>
    <col min="14601" max="14601" width="13.25" style="80" customWidth="1"/>
    <col min="14602" max="14603" width="14.125" style="80" customWidth="1"/>
    <col min="14604" max="14848" width="9" style="80"/>
    <col min="14849" max="14849" width="10.625" style="80" customWidth="1"/>
    <col min="14850" max="14850" width="9.125" style="80" customWidth="1"/>
    <col min="14851" max="14851" width="59.5" style="80" customWidth="1"/>
    <col min="14852" max="14852" width="12.5" style="80" customWidth="1"/>
    <col min="14853" max="14853" width="17" style="80" customWidth="1"/>
    <col min="14854" max="14854" width="14.375" style="80" customWidth="1"/>
    <col min="14855" max="14855" width="14.25" style="80" customWidth="1"/>
    <col min="14856" max="14856" width="14.375" style="80" customWidth="1"/>
    <col min="14857" max="14857" width="13.25" style="80" customWidth="1"/>
    <col min="14858" max="14859" width="14.125" style="80" customWidth="1"/>
    <col min="14860" max="15104" width="9" style="80"/>
    <col min="15105" max="15105" width="10.625" style="80" customWidth="1"/>
    <col min="15106" max="15106" width="9.125" style="80" customWidth="1"/>
    <col min="15107" max="15107" width="59.5" style="80" customWidth="1"/>
    <col min="15108" max="15108" width="12.5" style="80" customWidth="1"/>
    <col min="15109" max="15109" width="17" style="80" customWidth="1"/>
    <col min="15110" max="15110" width="14.375" style="80" customWidth="1"/>
    <col min="15111" max="15111" width="14.25" style="80" customWidth="1"/>
    <col min="15112" max="15112" width="14.375" style="80" customWidth="1"/>
    <col min="15113" max="15113" width="13.25" style="80" customWidth="1"/>
    <col min="15114" max="15115" width="14.125" style="80" customWidth="1"/>
    <col min="15116" max="15360" width="9" style="80"/>
    <col min="15361" max="15361" width="10.625" style="80" customWidth="1"/>
    <col min="15362" max="15362" width="9.125" style="80" customWidth="1"/>
    <col min="15363" max="15363" width="59.5" style="80" customWidth="1"/>
    <col min="15364" max="15364" width="12.5" style="80" customWidth="1"/>
    <col min="15365" max="15365" width="17" style="80" customWidth="1"/>
    <col min="15366" max="15366" width="14.375" style="80" customWidth="1"/>
    <col min="15367" max="15367" width="14.25" style="80" customWidth="1"/>
    <col min="15368" max="15368" width="14.375" style="80" customWidth="1"/>
    <col min="15369" max="15369" width="13.25" style="80" customWidth="1"/>
    <col min="15370" max="15371" width="14.125" style="80" customWidth="1"/>
    <col min="15372" max="15616" width="9" style="80"/>
    <col min="15617" max="15617" width="10.625" style="80" customWidth="1"/>
    <col min="15618" max="15618" width="9.125" style="80" customWidth="1"/>
    <col min="15619" max="15619" width="59.5" style="80" customWidth="1"/>
    <col min="15620" max="15620" width="12.5" style="80" customWidth="1"/>
    <col min="15621" max="15621" width="17" style="80" customWidth="1"/>
    <col min="15622" max="15622" width="14.375" style="80" customWidth="1"/>
    <col min="15623" max="15623" width="14.25" style="80" customWidth="1"/>
    <col min="15624" max="15624" width="14.375" style="80" customWidth="1"/>
    <col min="15625" max="15625" width="13.25" style="80" customWidth="1"/>
    <col min="15626" max="15627" width="14.125" style="80" customWidth="1"/>
    <col min="15628" max="15872" width="9" style="80"/>
    <col min="15873" max="15873" width="10.625" style="80" customWidth="1"/>
    <col min="15874" max="15874" width="9.125" style="80" customWidth="1"/>
    <col min="15875" max="15875" width="59.5" style="80" customWidth="1"/>
    <col min="15876" max="15876" width="12.5" style="80" customWidth="1"/>
    <col min="15877" max="15877" width="17" style="80" customWidth="1"/>
    <col min="15878" max="15878" width="14.375" style="80" customWidth="1"/>
    <col min="15879" max="15879" width="14.25" style="80" customWidth="1"/>
    <col min="15880" max="15880" width="14.375" style="80" customWidth="1"/>
    <col min="15881" max="15881" width="13.25" style="80" customWidth="1"/>
    <col min="15882" max="15883" width="14.125" style="80" customWidth="1"/>
    <col min="15884" max="16128" width="9" style="80"/>
    <col min="16129" max="16129" width="10.625" style="80" customWidth="1"/>
    <col min="16130" max="16130" width="9.125" style="80" customWidth="1"/>
    <col min="16131" max="16131" width="59.5" style="80" customWidth="1"/>
    <col min="16132" max="16132" width="12.5" style="80" customWidth="1"/>
    <col min="16133" max="16133" width="17" style="80" customWidth="1"/>
    <col min="16134" max="16134" width="14.375" style="80" customWidth="1"/>
    <col min="16135" max="16135" width="14.25" style="80" customWidth="1"/>
    <col min="16136" max="16136" width="14.375" style="80" customWidth="1"/>
    <col min="16137" max="16137" width="13.25" style="80" customWidth="1"/>
    <col min="16138" max="16139" width="14.125" style="80" customWidth="1"/>
    <col min="16140" max="16384" width="9" style="80"/>
  </cols>
  <sheetData>
    <row r="1" spans="1:10" ht="119.25" customHeight="1" thickBot="1">
      <c r="A1" s="163"/>
      <c r="B1" s="164"/>
      <c r="C1" s="164"/>
      <c r="D1" s="164"/>
      <c r="E1" s="164"/>
      <c r="F1" s="164"/>
      <c r="G1" s="164"/>
      <c r="H1" s="164"/>
      <c r="I1" s="164"/>
      <c r="J1" s="165"/>
    </row>
    <row r="2" spans="1:10" ht="2.25" customHeight="1" thickBot="1">
      <c r="F2" s="81"/>
      <c r="G2" s="81"/>
      <c r="H2" s="81"/>
    </row>
    <row r="3" spans="1:10" ht="16.5" thickBot="1">
      <c r="A3" s="166" t="s">
        <v>161</v>
      </c>
      <c r="B3" s="167"/>
      <c r="C3" s="167"/>
      <c r="D3" s="167"/>
      <c r="E3" s="167"/>
      <c r="F3" s="167"/>
      <c r="G3" s="167"/>
      <c r="H3" s="167"/>
      <c r="I3" s="167"/>
      <c r="J3" s="168"/>
    </row>
    <row r="4" spans="1:10" ht="3.75" customHeight="1" thickBot="1"/>
    <row r="5" spans="1:10" ht="18" customHeight="1" thickBot="1">
      <c r="A5" s="169" t="s">
        <v>162</v>
      </c>
      <c r="B5" s="170"/>
      <c r="C5" s="170"/>
      <c r="D5" s="170"/>
      <c r="E5" s="170"/>
      <c r="F5" s="170"/>
      <c r="G5" s="170"/>
      <c r="H5" s="170"/>
      <c r="I5" s="170"/>
      <c r="J5" s="171"/>
    </row>
    <row r="6" spans="1:10" ht="18" customHeight="1" thickBot="1">
      <c r="A6" s="172" t="s">
        <v>163</v>
      </c>
      <c r="B6" s="173"/>
      <c r="C6" s="174"/>
      <c r="D6" s="82" t="s">
        <v>164</v>
      </c>
      <c r="E6" s="82"/>
      <c r="F6" s="175">
        <f>E30</f>
        <v>267705.54310000001</v>
      </c>
      <c r="G6" s="176"/>
      <c r="H6" s="177"/>
      <c r="I6" s="178" t="s">
        <v>190</v>
      </c>
      <c r="J6" s="179"/>
    </row>
    <row r="7" spans="1:10" ht="57.75" customHeight="1" thickBot="1">
      <c r="A7" s="172" t="s">
        <v>98</v>
      </c>
      <c r="B7" s="173"/>
      <c r="C7" s="174"/>
      <c r="D7" s="180" t="s">
        <v>165</v>
      </c>
      <c r="E7" s="180"/>
      <c r="F7" s="180"/>
      <c r="G7" s="180"/>
      <c r="H7" s="180"/>
      <c r="I7" s="178" t="s">
        <v>314</v>
      </c>
      <c r="J7" s="179"/>
    </row>
    <row r="8" spans="1:10" ht="36" customHeight="1">
      <c r="A8" s="83" t="s">
        <v>8</v>
      </c>
      <c r="B8" s="84" t="s">
        <v>9</v>
      </c>
      <c r="C8" s="84" t="s">
        <v>166</v>
      </c>
      <c r="D8" s="85" t="s">
        <v>167</v>
      </c>
      <c r="E8" s="85" t="s">
        <v>168</v>
      </c>
      <c r="F8" s="84" t="s">
        <v>169</v>
      </c>
      <c r="G8" s="84" t="s">
        <v>170</v>
      </c>
      <c r="H8" s="84" t="s">
        <v>305</v>
      </c>
      <c r="I8" s="84"/>
      <c r="J8" s="84"/>
    </row>
    <row r="9" spans="1:10" ht="14.25" customHeight="1">
      <c r="A9" s="181" t="s">
        <v>171</v>
      </c>
      <c r="B9" s="183"/>
      <c r="C9" s="185" t="s">
        <v>34</v>
      </c>
      <c r="D9" s="86" t="s">
        <v>172</v>
      </c>
      <c r="E9" s="87">
        <f>E10/E30</f>
        <v>1.6463275093088647E-2</v>
      </c>
      <c r="F9" s="87">
        <v>1</v>
      </c>
      <c r="G9" s="87"/>
      <c r="H9" s="87"/>
      <c r="I9" s="88"/>
      <c r="J9" s="89"/>
    </row>
    <row r="10" spans="1:10" ht="14.25" customHeight="1">
      <c r="A10" s="182"/>
      <c r="B10" s="184"/>
      <c r="C10" s="184"/>
      <c r="D10" s="90" t="s">
        <v>173</v>
      </c>
      <c r="E10" s="91">
        <f>'Plan Geral  B_110V'!M14</f>
        <v>4407.3099999999995</v>
      </c>
      <c r="F10" s="91">
        <f>E10</f>
        <v>4407.3099999999995</v>
      </c>
      <c r="G10" s="91"/>
      <c r="H10" s="91"/>
      <c r="I10" s="91"/>
      <c r="J10" s="91"/>
    </row>
    <row r="11" spans="1:10" ht="14.25" customHeight="1">
      <c r="A11" s="181" t="s">
        <v>16</v>
      </c>
      <c r="B11" s="184"/>
      <c r="C11" s="184" t="s">
        <v>58</v>
      </c>
      <c r="D11" s="90" t="s">
        <v>172</v>
      </c>
      <c r="E11" s="87">
        <f>E12/E30</f>
        <v>1.1369819857869053E-2</v>
      </c>
      <c r="F11" s="87">
        <v>1</v>
      </c>
      <c r="G11" s="87"/>
      <c r="H11" s="87"/>
      <c r="I11" s="88"/>
      <c r="J11" s="89"/>
    </row>
    <row r="12" spans="1:10" ht="14.25" customHeight="1">
      <c r="A12" s="182"/>
      <c r="B12" s="184"/>
      <c r="C12" s="184"/>
      <c r="D12" s="90" t="s">
        <v>173</v>
      </c>
      <c r="E12" s="91">
        <f>'Plan Geral  B_110V'!M19</f>
        <v>3043.7637999999997</v>
      </c>
      <c r="F12" s="91">
        <f>E12</f>
        <v>3043.7637999999997</v>
      </c>
      <c r="G12" s="91"/>
      <c r="H12" s="91"/>
      <c r="I12" s="91"/>
      <c r="J12" s="91"/>
    </row>
    <row r="13" spans="1:10" ht="14.25" customHeight="1">
      <c r="A13" s="181" t="s">
        <v>36</v>
      </c>
      <c r="B13" s="184"/>
      <c r="C13" s="184" t="s">
        <v>40</v>
      </c>
      <c r="D13" s="90" t="s">
        <v>172</v>
      </c>
      <c r="E13" s="87">
        <f>E14/E30</f>
        <v>0.14618386136809131</v>
      </c>
      <c r="F13" s="87"/>
      <c r="G13" s="87">
        <v>0.5</v>
      </c>
      <c r="H13" s="87">
        <v>0.5</v>
      </c>
      <c r="I13" s="88"/>
      <c r="J13" s="89"/>
    </row>
    <row r="14" spans="1:10" ht="14.25" customHeight="1">
      <c r="A14" s="182"/>
      <c r="B14" s="184"/>
      <c r="C14" s="184"/>
      <c r="D14" s="90" t="s">
        <v>173</v>
      </c>
      <c r="E14" s="91">
        <f>'Plan Geral  B_110V'!M28</f>
        <v>39134.229999999996</v>
      </c>
      <c r="F14" s="91"/>
      <c r="G14" s="91">
        <f>G13*E14</f>
        <v>19567.114999999998</v>
      </c>
      <c r="H14" s="91">
        <f>G14</f>
        <v>19567.114999999998</v>
      </c>
      <c r="I14" s="91"/>
      <c r="J14" s="91"/>
    </row>
    <row r="15" spans="1:10" ht="14.25" customHeight="1">
      <c r="A15" s="181" t="s">
        <v>298</v>
      </c>
      <c r="B15" s="184"/>
      <c r="C15" s="184" t="s">
        <v>59</v>
      </c>
      <c r="D15" s="90" t="s">
        <v>172</v>
      </c>
      <c r="E15" s="87">
        <f>E16/E30</f>
        <v>0.14559130733217901</v>
      </c>
      <c r="F15" s="87">
        <v>0.5</v>
      </c>
      <c r="G15" s="87">
        <v>0.5</v>
      </c>
      <c r="H15" s="87"/>
      <c r="I15" s="88"/>
      <c r="J15" s="89"/>
    </row>
    <row r="16" spans="1:10" ht="14.25" customHeight="1">
      <c r="A16" s="182"/>
      <c r="B16" s="184"/>
      <c r="C16" s="184"/>
      <c r="D16" s="90" t="s">
        <v>173</v>
      </c>
      <c r="E16" s="91">
        <f>'Plan Geral  B_110V'!M40</f>
        <v>38975.599999999999</v>
      </c>
      <c r="F16" s="91">
        <f>F15*E16</f>
        <v>19487.8</v>
      </c>
      <c r="G16" s="91">
        <f>G15*E16</f>
        <v>19487.8</v>
      </c>
      <c r="H16" s="91"/>
      <c r="I16" s="91"/>
      <c r="J16" s="91"/>
    </row>
    <row r="17" spans="1:11" ht="14.25" customHeight="1">
      <c r="A17" s="181" t="s">
        <v>299</v>
      </c>
      <c r="B17" s="184"/>
      <c r="C17" s="184" t="s">
        <v>60</v>
      </c>
      <c r="D17" s="90" t="s">
        <v>172</v>
      </c>
      <c r="E17" s="87">
        <f>E18/E30</f>
        <v>5.8859072612157656E-2</v>
      </c>
      <c r="F17" s="87"/>
      <c r="G17" s="87"/>
      <c r="H17" s="87">
        <v>1</v>
      </c>
      <c r="I17" s="88"/>
      <c r="J17" s="89"/>
    </row>
    <row r="18" spans="1:11" ht="14.25" customHeight="1">
      <c r="A18" s="182"/>
      <c r="B18" s="184"/>
      <c r="C18" s="184"/>
      <c r="D18" s="90" t="s">
        <v>173</v>
      </c>
      <c r="E18" s="91">
        <f>'Plan Geral  B_110V'!M49</f>
        <v>15756.900000000001</v>
      </c>
      <c r="F18" s="91"/>
      <c r="G18" s="91"/>
      <c r="H18" s="91">
        <f>E18</f>
        <v>15756.900000000001</v>
      </c>
      <c r="I18" s="91"/>
      <c r="J18" s="91"/>
    </row>
    <row r="19" spans="1:11" ht="14.25" customHeight="1">
      <c r="A19" s="181" t="s">
        <v>300</v>
      </c>
      <c r="B19" s="184"/>
      <c r="C19" s="184" t="s">
        <v>61</v>
      </c>
      <c r="D19" s="90" t="s">
        <v>172</v>
      </c>
      <c r="E19" s="87">
        <f>E20/E30</f>
        <v>9.5708589756130447E-2</v>
      </c>
      <c r="F19" s="87"/>
      <c r="G19" s="87">
        <v>0.5</v>
      </c>
      <c r="H19" s="87">
        <v>0.5</v>
      </c>
      <c r="I19" s="88"/>
      <c r="J19" s="89"/>
    </row>
    <row r="20" spans="1:11" ht="14.25" customHeight="1">
      <c r="A20" s="182"/>
      <c r="B20" s="184"/>
      <c r="C20" s="184"/>
      <c r="D20" s="90" t="s">
        <v>173</v>
      </c>
      <c r="E20" s="91">
        <f>'Plan Geral  B_110V'!M56</f>
        <v>25621.719999999998</v>
      </c>
      <c r="F20" s="91"/>
      <c r="G20" s="91">
        <f>E20/2</f>
        <v>12810.859999999999</v>
      </c>
      <c r="H20" s="91">
        <f>G20</f>
        <v>12810.859999999999</v>
      </c>
      <c r="I20" s="91"/>
      <c r="J20" s="91"/>
    </row>
    <row r="21" spans="1:11" ht="14.25" customHeight="1">
      <c r="A21" s="181" t="s">
        <v>301</v>
      </c>
      <c r="B21" s="184"/>
      <c r="C21" s="184" t="s">
        <v>0</v>
      </c>
      <c r="D21" s="90" t="s">
        <v>172</v>
      </c>
      <c r="E21" s="87">
        <f>E22/E30</f>
        <v>0.41545315801867688</v>
      </c>
      <c r="F21" s="87">
        <v>0.3</v>
      </c>
      <c r="G21" s="87">
        <v>0.4</v>
      </c>
      <c r="H21" s="87">
        <v>0.3</v>
      </c>
      <c r="I21" s="88"/>
      <c r="J21" s="89"/>
    </row>
    <row r="22" spans="1:11" ht="14.25" customHeight="1">
      <c r="A22" s="182"/>
      <c r="B22" s="184"/>
      <c r="C22" s="184"/>
      <c r="D22" s="90" t="s">
        <v>173</v>
      </c>
      <c r="E22" s="91">
        <f>'Plan Geral  B_110V'!M63</f>
        <v>111219.11330000001</v>
      </c>
      <c r="F22" s="91">
        <f>F21*E22</f>
        <v>33365.733990000001</v>
      </c>
      <c r="G22" s="91">
        <f>G21*E22</f>
        <v>44487.645320000011</v>
      </c>
      <c r="H22" s="91">
        <f>H21*E22</f>
        <v>33365.733990000001</v>
      </c>
      <c r="I22" s="91"/>
      <c r="J22" s="91"/>
    </row>
    <row r="23" spans="1:11" ht="14.25" customHeight="1">
      <c r="A23" s="181" t="s">
        <v>302</v>
      </c>
      <c r="B23" s="186"/>
      <c r="C23" s="186" t="s">
        <v>120</v>
      </c>
      <c r="D23" s="90" t="s">
        <v>172</v>
      </c>
      <c r="E23" s="87">
        <f>E24/E30</f>
        <v>2.582449328446498E-2</v>
      </c>
      <c r="F23" s="87"/>
      <c r="G23" s="87"/>
      <c r="H23" s="87">
        <v>1</v>
      </c>
      <c r="I23" s="88"/>
      <c r="J23" s="89"/>
    </row>
    <row r="24" spans="1:11" ht="14.25" customHeight="1">
      <c r="A24" s="182"/>
      <c r="B24" s="186"/>
      <c r="C24" s="186"/>
      <c r="D24" s="90" t="s">
        <v>173</v>
      </c>
      <c r="E24" s="91">
        <f>'Plan Geral  B_110V'!M86</f>
        <v>6913.3600000000006</v>
      </c>
      <c r="F24" s="91"/>
      <c r="G24" s="91"/>
      <c r="H24" s="91">
        <f>E24</f>
        <v>6913.3600000000006</v>
      </c>
      <c r="I24" s="91"/>
      <c r="J24" s="91"/>
      <c r="K24" s="92"/>
    </row>
    <row r="25" spans="1:11" ht="14.25" customHeight="1">
      <c r="A25" s="181" t="s">
        <v>303</v>
      </c>
      <c r="B25" s="186"/>
      <c r="C25" s="186" t="s">
        <v>141</v>
      </c>
      <c r="D25" s="90" t="s">
        <v>172</v>
      </c>
      <c r="E25" s="87">
        <f>E26/E30</f>
        <v>4.4004281209820036E-2</v>
      </c>
      <c r="F25" s="87"/>
      <c r="G25" s="87">
        <v>0.5</v>
      </c>
      <c r="H25" s="87">
        <v>0.5</v>
      </c>
      <c r="I25" s="88"/>
      <c r="J25" s="89"/>
    </row>
    <row r="26" spans="1:11" ht="14.25" customHeight="1">
      <c r="A26" s="182"/>
      <c r="B26" s="186"/>
      <c r="C26" s="186"/>
      <c r="D26" s="90" t="s">
        <v>173</v>
      </c>
      <c r="E26" s="91">
        <f>'Plan Geral  B_110V'!M108</f>
        <v>11780.189999999999</v>
      </c>
      <c r="F26" s="91"/>
      <c r="G26" s="91">
        <f>G25*E26</f>
        <v>5890.0949999999993</v>
      </c>
      <c r="H26" s="91">
        <f>H25*E26</f>
        <v>5890.0949999999993</v>
      </c>
      <c r="I26" s="91"/>
      <c r="J26" s="91"/>
    </row>
    <row r="27" spans="1:11" ht="14.25" customHeight="1">
      <c r="A27" s="181" t="s">
        <v>304</v>
      </c>
      <c r="B27" s="186"/>
      <c r="C27" s="186" t="s">
        <v>3</v>
      </c>
      <c r="D27" s="90" t="s">
        <v>172</v>
      </c>
      <c r="E27" s="87">
        <f>E28/E30</f>
        <v>4.0542141467521962E-2</v>
      </c>
      <c r="F27" s="87"/>
      <c r="G27" s="87"/>
      <c r="H27" s="87">
        <v>1</v>
      </c>
      <c r="I27" s="88"/>
      <c r="J27" s="89"/>
    </row>
    <row r="28" spans="1:11" ht="14.25" customHeight="1">
      <c r="A28" s="182"/>
      <c r="B28" s="186"/>
      <c r="C28" s="186"/>
      <c r="D28" s="90" t="s">
        <v>173</v>
      </c>
      <c r="E28" s="91">
        <f>'Plan Geral  B_110V'!M123</f>
        <v>10853.355999999998</v>
      </c>
      <c r="F28" s="91"/>
      <c r="G28" s="91"/>
      <c r="H28" s="91">
        <f>E28</f>
        <v>10853.355999999998</v>
      </c>
      <c r="I28" s="91"/>
      <c r="J28" s="91"/>
    </row>
    <row r="29" spans="1:11" ht="14.25" customHeight="1">
      <c r="A29" s="187" t="s">
        <v>174</v>
      </c>
      <c r="B29" s="188"/>
      <c r="C29" s="189"/>
      <c r="D29" s="93" t="s">
        <v>172</v>
      </c>
      <c r="E29" s="94">
        <f>E9+E11+E13+E15+E17+E19+E21+E23+E25+E27</f>
        <v>1</v>
      </c>
      <c r="F29" s="94">
        <v>1</v>
      </c>
      <c r="G29" s="94">
        <f>G30/$E$30</f>
        <v>0.38192528304058115</v>
      </c>
      <c r="H29" s="94"/>
      <c r="I29" s="94"/>
      <c r="J29" s="94"/>
      <c r="K29" s="95"/>
    </row>
    <row r="30" spans="1:11" ht="13.5" customHeight="1" thickBot="1">
      <c r="A30" s="190"/>
      <c r="B30" s="191"/>
      <c r="C30" s="192"/>
      <c r="D30" s="96" t="s">
        <v>173</v>
      </c>
      <c r="E30" s="97">
        <f>E28+E26+E24+E22+E20+E18+E16+E14+E12+E10</f>
        <v>267705.54310000001</v>
      </c>
      <c r="F30" s="97">
        <f>F22+F16+F12+F10</f>
        <v>60304.607789999995</v>
      </c>
      <c r="G30" s="97">
        <f>G26+G22+G20+G16+G14+G12+G10</f>
        <v>102243.51532000001</v>
      </c>
      <c r="H30" s="97">
        <f>H28+H26+H24+H22+H20+H18+H14+H12+H10</f>
        <v>105157.41998999999</v>
      </c>
      <c r="I30" s="97"/>
      <c r="J30" s="97"/>
      <c r="K30" s="98"/>
    </row>
    <row r="31" spans="1:11" ht="1.5" customHeight="1" thickBot="1">
      <c r="A31" s="99"/>
      <c r="B31" s="99"/>
      <c r="C31" s="99"/>
      <c r="D31" s="100"/>
      <c r="E31" s="100"/>
      <c r="F31" s="99"/>
      <c r="G31" s="99"/>
      <c r="H31" s="99"/>
      <c r="I31" s="99"/>
      <c r="J31" s="99"/>
    </row>
    <row r="32" spans="1:11" ht="14.25" customHeight="1">
      <c r="A32" s="101"/>
      <c r="B32" s="102"/>
      <c r="C32" s="102"/>
      <c r="D32" s="102"/>
      <c r="E32" s="102"/>
      <c r="F32" s="102"/>
      <c r="G32" s="103"/>
      <c r="H32" s="193" t="s">
        <v>175</v>
      </c>
      <c r="I32" s="194"/>
      <c r="J32" s="194"/>
    </row>
    <row r="33" spans="1:11" ht="14.25" customHeight="1">
      <c r="A33" s="104"/>
      <c r="B33" s="105"/>
      <c r="C33" s="105"/>
      <c r="D33" s="106"/>
      <c r="E33" s="199" t="s">
        <v>176</v>
      </c>
      <c r="F33" s="199"/>
      <c r="G33" s="107"/>
      <c r="H33" s="195"/>
      <c r="I33" s="196"/>
      <c r="J33" s="196"/>
      <c r="K33" s="92"/>
    </row>
    <row r="34" spans="1:11" ht="14.25" customHeight="1">
      <c r="A34" s="108"/>
      <c r="B34" s="200" t="s">
        <v>177</v>
      </c>
      <c r="C34" s="200"/>
      <c r="E34" s="201" t="s">
        <v>178</v>
      </c>
      <c r="F34" s="201"/>
      <c r="G34" s="109"/>
      <c r="H34" s="195"/>
      <c r="I34" s="196"/>
      <c r="J34" s="196"/>
    </row>
    <row r="35" spans="1:11" ht="15" customHeight="1">
      <c r="A35" s="110"/>
      <c r="B35" s="111"/>
      <c r="C35" s="111"/>
      <c r="G35" s="112"/>
      <c r="H35" s="195"/>
      <c r="I35" s="196"/>
      <c r="J35" s="196"/>
    </row>
    <row r="36" spans="1:11" ht="13.5" customHeight="1">
      <c r="A36" s="113"/>
      <c r="B36" s="202"/>
      <c r="C36" s="202"/>
      <c r="D36" s="114"/>
      <c r="E36" s="114"/>
      <c r="F36" s="115"/>
      <c r="G36" s="112"/>
      <c r="H36" s="195"/>
      <c r="I36" s="196"/>
      <c r="J36" s="196"/>
    </row>
    <row r="37" spans="1:11" ht="14.25" customHeight="1">
      <c r="A37" s="116"/>
      <c r="B37" s="201"/>
      <c r="C37" s="201"/>
      <c r="D37" s="117"/>
      <c r="E37" s="117"/>
      <c r="G37" s="112"/>
      <c r="H37" s="195"/>
      <c r="I37" s="196"/>
      <c r="J37" s="196"/>
    </row>
    <row r="38" spans="1:11" ht="14.1" customHeight="1" thickBot="1">
      <c r="A38" s="118"/>
      <c r="B38" s="119"/>
      <c r="C38" s="119"/>
      <c r="D38" s="120"/>
      <c r="E38" s="120"/>
      <c r="F38" s="119"/>
      <c r="G38" s="121"/>
      <c r="H38" s="197"/>
      <c r="I38" s="198"/>
      <c r="J38" s="198"/>
    </row>
  </sheetData>
  <mergeCells count="46">
    <mergeCell ref="A29:C30"/>
    <mergeCell ref="H32:J38"/>
    <mergeCell ref="E33:F33"/>
    <mergeCell ref="B34:C34"/>
    <mergeCell ref="E34:F34"/>
    <mergeCell ref="B36:C36"/>
    <mergeCell ref="B37:C37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1:A12"/>
    <mergeCell ref="B11:B12"/>
    <mergeCell ref="C11:C12"/>
    <mergeCell ref="A15:A16"/>
    <mergeCell ref="A13:A14"/>
    <mergeCell ref="B13:B14"/>
    <mergeCell ref="C13:C14"/>
    <mergeCell ref="B15:B16"/>
    <mergeCell ref="C15:C16"/>
    <mergeCell ref="A7:C7"/>
    <mergeCell ref="D7:H7"/>
    <mergeCell ref="I7:J7"/>
    <mergeCell ref="A9:A10"/>
    <mergeCell ref="B9:B10"/>
    <mergeCell ref="C9:C10"/>
    <mergeCell ref="A1:J1"/>
    <mergeCell ref="A3:J3"/>
    <mergeCell ref="A5:J5"/>
    <mergeCell ref="A6:C6"/>
    <mergeCell ref="F6:H6"/>
    <mergeCell ref="I6:J6"/>
  </mergeCells>
  <phoneticPr fontId="21" type="noConversion"/>
  <printOptions horizontalCentered="1"/>
  <pageMargins left="0.39370078740157483" right="0.19685039370078741" top="0.59055118110236227" bottom="0.19685039370078741" header="0.19685039370078741" footer="0"/>
  <pageSetup paperSize="9" scale="72" orientation="landscape" horizont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7"/>
  <sheetViews>
    <sheetView showGridLines="0" view="pageBreakPreview" zoomScale="80" zoomScaleNormal="80" zoomScaleSheetLayoutView="80" workbookViewId="0">
      <selection activeCell="E111" sqref="E111"/>
    </sheetView>
  </sheetViews>
  <sheetFormatPr defaultColWidth="9" defaultRowHeight="12.75" outlineLevelRow="1"/>
  <cols>
    <col min="1" max="1" width="5.5" style="6" customWidth="1"/>
    <col min="2" max="2" width="8.625" style="7" customWidth="1"/>
    <col min="3" max="3" width="9.875" style="7" customWidth="1"/>
    <col min="4" max="4" width="9.375" style="7" customWidth="1"/>
    <col min="5" max="5" width="65.875" style="8" customWidth="1"/>
    <col min="6" max="6" width="6.625" style="6" customWidth="1"/>
    <col min="7" max="7" width="11.5" style="40" customWidth="1"/>
    <col min="8" max="10" width="11.5" style="40" hidden="1" customWidth="1"/>
    <col min="11" max="11" width="11.25" style="39" customWidth="1"/>
    <col min="12" max="12" width="14.25" style="1" customWidth="1"/>
    <col min="13" max="13" width="15.625" style="1" customWidth="1"/>
    <col min="14" max="14" width="8" style="1" customWidth="1"/>
    <col min="15" max="16384" width="9" style="1"/>
  </cols>
  <sheetData>
    <row r="1" spans="1:14" ht="12.75" customHeight="1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</row>
    <row r="2" spans="1:14" ht="14.25" customHeight="1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</row>
    <row r="3" spans="1:14" ht="85.5" customHeight="1" thickBot="1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4"/>
    </row>
    <row r="4" spans="1:14" ht="20.100000000000001" customHeight="1">
      <c r="A4" s="161" t="s">
        <v>115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4" ht="20.100000000000001" customHeight="1">
      <c r="A5" s="38" t="s">
        <v>98</v>
      </c>
      <c r="B5" s="2"/>
      <c r="C5" s="2"/>
      <c r="D5" s="2"/>
      <c r="E5" s="3"/>
      <c r="F5" s="37"/>
      <c r="G5" s="51"/>
      <c r="H5" s="51"/>
      <c r="I5" s="51"/>
      <c r="J5" s="51"/>
      <c r="K5" s="50"/>
      <c r="L5" s="4"/>
      <c r="M5" s="4"/>
    </row>
    <row r="6" spans="1:14" ht="20.100000000000001" customHeight="1">
      <c r="A6" s="38" t="s">
        <v>99</v>
      </c>
      <c r="B6" s="2"/>
      <c r="C6" s="2"/>
      <c r="D6" s="2"/>
      <c r="E6" s="3"/>
      <c r="F6" s="37"/>
      <c r="G6" s="155"/>
      <c r="H6" s="155"/>
      <c r="I6" s="155"/>
      <c r="J6" s="155"/>
      <c r="K6" s="155"/>
      <c r="L6" s="4"/>
      <c r="M6" s="4"/>
    </row>
    <row r="7" spans="1:14" ht="20.100000000000001" hidden="1" customHeight="1">
      <c r="B7" s="2"/>
      <c r="C7" s="2"/>
      <c r="D7" s="2"/>
      <c r="E7" s="3"/>
      <c r="F7" s="37"/>
      <c r="G7" s="51"/>
      <c r="H7" s="51"/>
      <c r="I7" s="51"/>
      <c r="J7" s="51"/>
      <c r="K7" s="50"/>
      <c r="L7" s="4"/>
      <c r="M7" s="31">
        <v>1.2769999999999999</v>
      </c>
    </row>
    <row r="8" spans="1:14" ht="20.100000000000001" customHeight="1">
      <c r="A8" s="156" t="s">
        <v>7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</row>
    <row r="9" spans="1:14" ht="20.100000000000001" customHeight="1">
      <c r="B9" s="221" t="s">
        <v>212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</row>
    <row r="10" spans="1:14" ht="20.100000000000001" customHeight="1" thickBot="1">
      <c r="A10" s="5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</row>
    <row r="11" spans="1:14" ht="20.100000000000001" customHeight="1" thickBot="1">
      <c r="A11" s="1"/>
      <c r="B11" s="55" t="s">
        <v>8</v>
      </c>
      <c r="C11" s="54" t="s">
        <v>9</v>
      </c>
      <c r="D11" s="35" t="s">
        <v>10</v>
      </c>
      <c r="E11" s="35" t="s">
        <v>11</v>
      </c>
      <c r="F11" s="35" t="s">
        <v>12</v>
      </c>
      <c r="G11" s="52" t="s">
        <v>13</v>
      </c>
      <c r="H11" s="158" t="s">
        <v>22</v>
      </c>
      <c r="I11" s="159"/>
      <c r="J11" s="160"/>
      <c r="K11" s="212" t="s">
        <v>191</v>
      </c>
      <c r="L11" s="213"/>
      <c r="M11" s="214"/>
    </row>
    <row r="12" spans="1:14" ht="20.100000000000001" customHeight="1">
      <c r="B12" s="6"/>
      <c r="C12" s="6"/>
      <c r="D12" s="6"/>
      <c r="G12" s="42"/>
      <c r="H12" s="42"/>
      <c r="I12" s="42"/>
      <c r="J12" s="42"/>
      <c r="K12" s="41"/>
    </row>
    <row r="13" spans="1:14" ht="20.100000000000001" customHeight="1">
      <c r="B13" s="32">
        <v>1</v>
      </c>
      <c r="C13" s="32"/>
      <c r="D13" s="32"/>
      <c r="E13" s="20" t="s">
        <v>34</v>
      </c>
      <c r="F13" s="20"/>
      <c r="G13" s="49"/>
      <c r="H13" s="49"/>
      <c r="I13" s="49"/>
      <c r="J13" s="49"/>
      <c r="K13" s="206"/>
      <c r="L13" s="207"/>
      <c r="M13" s="208"/>
    </row>
    <row r="14" spans="1:14" ht="20.100000000000001" customHeight="1" outlineLevel="1">
      <c r="B14" s="12" t="s">
        <v>16</v>
      </c>
      <c r="C14" s="12" t="s">
        <v>86</v>
      </c>
      <c r="D14" s="33" t="s">
        <v>74</v>
      </c>
      <c r="E14" s="15" t="s">
        <v>87</v>
      </c>
      <c r="F14" s="12" t="s">
        <v>35</v>
      </c>
      <c r="G14" s="46">
        <v>4.5</v>
      </c>
      <c r="H14" s="63" t="e">
        <f>VLOOKUP(C14,#REF!,1,0)</f>
        <v>#REF!</v>
      </c>
      <c r="I14" s="63" t="e">
        <f>MATCH(C14,#REF!,0)</f>
        <v>#REF!</v>
      </c>
      <c r="J14" s="63" t="e">
        <f>INDEX(#REF!,$I14,10)</f>
        <v>#REF!</v>
      </c>
      <c r="K14" s="203" t="s">
        <v>192</v>
      </c>
      <c r="L14" s="204"/>
      <c r="M14" s="205"/>
      <c r="N14" s="1">
        <v>1.27</v>
      </c>
    </row>
    <row r="15" spans="1:14" ht="40.5" customHeight="1" outlineLevel="1">
      <c r="B15" s="12" t="s">
        <v>36</v>
      </c>
      <c r="C15" s="34" t="s">
        <v>89</v>
      </c>
      <c r="D15" s="22" t="s">
        <v>74</v>
      </c>
      <c r="E15" s="23" t="s">
        <v>90</v>
      </c>
      <c r="F15" s="12" t="s">
        <v>88</v>
      </c>
      <c r="G15" s="46">
        <v>104</v>
      </c>
      <c r="H15" s="63" t="e">
        <f>VLOOKUP(C15,#REF!,1,0)</f>
        <v>#REF!</v>
      </c>
      <c r="I15" s="63" t="e">
        <f>MATCH(C15,#REF!,0)</f>
        <v>#REF!</v>
      </c>
      <c r="J15" s="63" t="e">
        <f>INDEX(#REF!,$I15,10)</f>
        <v>#REF!</v>
      </c>
      <c r="K15" s="203" t="s">
        <v>193</v>
      </c>
      <c r="L15" s="204"/>
      <c r="M15" s="205"/>
      <c r="N15" s="1">
        <v>1.27</v>
      </c>
    </row>
    <row r="16" spans="1:14" ht="20.100000000000001" customHeight="1">
      <c r="B16" s="6"/>
      <c r="C16" s="6"/>
      <c r="D16" s="6"/>
      <c r="G16" s="42"/>
      <c r="H16" s="42"/>
      <c r="I16" s="42"/>
      <c r="J16" s="42"/>
      <c r="K16" s="41"/>
    </row>
    <row r="17" spans="1:14" ht="20.100000000000001" customHeight="1">
      <c r="B17" s="32">
        <v>2</v>
      </c>
      <c r="C17" s="32"/>
      <c r="D17" s="32"/>
      <c r="E17" s="20" t="s">
        <v>58</v>
      </c>
      <c r="F17" s="20"/>
      <c r="G17" s="49"/>
      <c r="H17" s="49"/>
      <c r="I17" s="49"/>
      <c r="J17" s="49"/>
      <c r="K17" s="209"/>
      <c r="L17" s="210"/>
      <c r="M17" s="211"/>
    </row>
    <row r="18" spans="1:14" ht="30" customHeight="1" outlineLevel="1">
      <c r="B18" s="13" t="s">
        <v>18</v>
      </c>
      <c r="C18" s="13">
        <v>94319</v>
      </c>
      <c r="D18" s="13" t="s">
        <v>22</v>
      </c>
      <c r="E18" s="14" t="s">
        <v>26</v>
      </c>
      <c r="F18" s="13" t="s">
        <v>20</v>
      </c>
      <c r="G18" s="44">
        <f>4*0.6*0.6*0.5+6*1+4*0.25*0.3+(11.6+1.6+12+12)*0.2*0.3</f>
        <v>9.2519999999999989</v>
      </c>
      <c r="H18" s="63" t="e">
        <f>VLOOKUP(C18,#REF!,1,0)</f>
        <v>#REF!</v>
      </c>
      <c r="I18" s="63" t="e">
        <f>MATCH(C18,#REF!,0)</f>
        <v>#REF!</v>
      </c>
      <c r="J18" s="63" t="e">
        <f>INDEX(#REF!,$I18,10)</f>
        <v>#REF!</v>
      </c>
      <c r="K18" s="203" t="s">
        <v>306</v>
      </c>
      <c r="L18" s="204"/>
      <c r="M18" s="205"/>
      <c r="N18" s="1">
        <v>1.27</v>
      </c>
    </row>
    <row r="19" spans="1:14" ht="20.100000000000001" customHeight="1" outlineLevel="1">
      <c r="B19" s="13" t="s">
        <v>37</v>
      </c>
      <c r="C19" s="13">
        <v>96522</v>
      </c>
      <c r="D19" s="13" t="s">
        <v>22</v>
      </c>
      <c r="E19" s="14" t="s">
        <v>27</v>
      </c>
      <c r="F19" s="13" t="s">
        <v>20</v>
      </c>
      <c r="G19" s="44">
        <f>G18</f>
        <v>9.2519999999999989</v>
      </c>
      <c r="H19" s="63" t="e">
        <f>VLOOKUP(C19,#REF!,1,0)</f>
        <v>#REF!</v>
      </c>
      <c r="I19" s="63" t="e">
        <f>MATCH(C19,#REF!,0)</f>
        <v>#REF!</v>
      </c>
      <c r="J19" s="63" t="e">
        <f>INDEX(#REF!,$I19,10)</f>
        <v>#REF!</v>
      </c>
      <c r="K19" s="203" t="s">
        <v>307</v>
      </c>
      <c r="L19" s="204"/>
      <c r="M19" s="205"/>
      <c r="N19" s="1">
        <v>1.27</v>
      </c>
    </row>
    <row r="20" spans="1:14" ht="20.100000000000001" customHeight="1" outlineLevel="1">
      <c r="B20" s="13" t="s">
        <v>38</v>
      </c>
      <c r="C20" s="13">
        <v>101616</v>
      </c>
      <c r="D20" s="13" t="s">
        <v>22</v>
      </c>
      <c r="E20" s="14" t="s">
        <v>28</v>
      </c>
      <c r="F20" s="13" t="s">
        <v>23</v>
      </c>
      <c r="G20" s="44">
        <f>4*0.6*0.6+6*1+4*0.25+(11.6+1.6+12+12)*0.25</f>
        <v>17.740000000000002</v>
      </c>
      <c r="H20" s="63" t="e">
        <f>VLOOKUP(C20,#REF!,1,0)</f>
        <v>#REF!</v>
      </c>
      <c r="I20" s="63" t="e">
        <f>MATCH(C20,#REF!,0)</f>
        <v>#REF!</v>
      </c>
      <c r="J20" s="63" t="e">
        <f>INDEX(#REF!,$I20,10)</f>
        <v>#REF!</v>
      </c>
      <c r="K20" s="203" t="s">
        <v>307</v>
      </c>
      <c r="L20" s="204"/>
      <c r="M20" s="205"/>
      <c r="N20" s="1">
        <v>1.27</v>
      </c>
    </row>
    <row r="21" spans="1:14" ht="20.100000000000001" customHeight="1" outlineLevel="1">
      <c r="B21" s="13" t="s">
        <v>39</v>
      </c>
      <c r="C21" s="13">
        <v>96995</v>
      </c>
      <c r="D21" s="13" t="s">
        <v>22</v>
      </c>
      <c r="E21" s="14" t="s">
        <v>29</v>
      </c>
      <c r="F21" s="13" t="s">
        <v>20</v>
      </c>
      <c r="G21" s="44">
        <f>G18</f>
        <v>9.2519999999999989</v>
      </c>
      <c r="H21" s="63" t="e">
        <f>VLOOKUP(C21,#REF!,1,0)</f>
        <v>#REF!</v>
      </c>
      <c r="I21" s="63" t="e">
        <f>MATCH(C21,#REF!,0)</f>
        <v>#REF!</v>
      </c>
      <c r="J21" s="63" t="e">
        <f>INDEX(#REF!,$I21,10)</f>
        <v>#REF!</v>
      </c>
      <c r="K21" s="203" t="s">
        <v>306</v>
      </c>
      <c r="L21" s="204"/>
      <c r="M21" s="205"/>
      <c r="N21" s="1">
        <v>1.27</v>
      </c>
    </row>
    <row r="22" spans="1:14" ht="20.100000000000001" customHeight="1">
      <c r="B22" s="6"/>
      <c r="C22" s="6"/>
      <c r="D22" s="6"/>
      <c r="G22" s="42"/>
      <c r="H22" s="42"/>
      <c r="I22" s="42"/>
      <c r="J22" s="42"/>
      <c r="K22" s="41"/>
    </row>
    <row r="23" spans="1:14" ht="20.100000000000001" customHeight="1">
      <c r="B23" s="6"/>
      <c r="C23" s="6"/>
      <c r="D23" s="6"/>
      <c r="G23" s="42"/>
      <c r="H23" s="42"/>
      <c r="I23" s="42"/>
      <c r="J23" s="42"/>
      <c r="K23" s="41"/>
    </row>
    <row r="24" spans="1:14" ht="20.100000000000001" customHeight="1">
      <c r="B24" s="32">
        <v>3</v>
      </c>
      <c r="C24" s="19"/>
      <c r="D24" s="19"/>
      <c r="E24" s="20" t="s">
        <v>40</v>
      </c>
      <c r="F24" s="20"/>
      <c r="G24" s="45"/>
      <c r="H24" s="45"/>
      <c r="I24" s="45"/>
      <c r="J24" s="45"/>
      <c r="K24" s="209"/>
      <c r="L24" s="210"/>
      <c r="M24" s="211"/>
    </row>
    <row r="25" spans="1:14" ht="20.100000000000001" customHeight="1" outlineLevel="1">
      <c r="B25" s="9"/>
      <c r="C25" s="9"/>
      <c r="D25" s="9"/>
      <c r="E25" s="16" t="s">
        <v>44</v>
      </c>
      <c r="F25" s="16"/>
      <c r="G25" s="43"/>
      <c r="H25" s="43"/>
      <c r="I25" s="43"/>
      <c r="J25" s="43"/>
      <c r="K25" s="218"/>
      <c r="L25" s="219"/>
      <c r="M25" s="220"/>
    </row>
    <row r="26" spans="1:14" ht="20.100000000000001" customHeight="1" outlineLevel="1">
      <c r="B26" s="13" t="s">
        <v>19</v>
      </c>
      <c r="C26" s="13">
        <v>90843</v>
      </c>
      <c r="D26" s="13" t="s">
        <v>22</v>
      </c>
      <c r="E26" s="14" t="s">
        <v>51</v>
      </c>
      <c r="F26" s="13" t="s">
        <v>41</v>
      </c>
      <c r="G26" s="44">
        <v>4</v>
      </c>
      <c r="H26" s="63" t="e">
        <f>VLOOKUP(C26,#REF!,1,0)</f>
        <v>#REF!</v>
      </c>
      <c r="I26" s="63" t="e">
        <f>MATCH(C26,#REF!,0)</f>
        <v>#REF!</v>
      </c>
      <c r="J26" s="63" t="e">
        <f>INDEX(#REF!,$I26,10)</f>
        <v>#REF!</v>
      </c>
      <c r="K26" s="218" t="s">
        <v>195</v>
      </c>
      <c r="L26" s="219"/>
      <c r="M26" s="220"/>
      <c r="N26" s="1">
        <v>1.27</v>
      </c>
    </row>
    <row r="27" spans="1:14" s="28" customFormat="1" ht="30" customHeight="1" outlineLevel="1">
      <c r="A27" s="6"/>
      <c r="B27" s="13" t="s">
        <v>33</v>
      </c>
      <c r="C27" s="13">
        <v>1</v>
      </c>
      <c r="D27" s="13" t="s">
        <v>91</v>
      </c>
      <c r="E27" s="14" t="s">
        <v>54</v>
      </c>
      <c r="F27" s="13" t="s">
        <v>41</v>
      </c>
      <c r="G27" s="44">
        <v>4</v>
      </c>
      <c r="H27" s="63" t="e">
        <f>VLOOKUP(C27,#REF!,1,0)</f>
        <v>#REF!</v>
      </c>
      <c r="I27" s="63" t="e">
        <f>MATCH(C27,#REF!,0)</f>
        <v>#REF!</v>
      </c>
      <c r="J27" s="63" t="e">
        <f>INDEX(#REF!,$I27,10)</f>
        <v>#REF!</v>
      </c>
      <c r="K27" s="218" t="s">
        <v>195</v>
      </c>
      <c r="L27" s="219"/>
      <c r="M27" s="220"/>
      <c r="N27" s="1">
        <v>1.27</v>
      </c>
    </row>
    <row r="28" spans="1:14" ht="30" customHeight="1" outlineLevel="1">
      <c r="B28" s="13" t="s">
        <v>63</v>
      </c>
      <c r="C28" s="13">
        <v>2</v>
      </c>
      <c r="D28" s="13" t="s">
        <v>91</v>
      </c>
      <c r="E28" s="14" t="s">
        <v>50</v>
      </c>
      <c r="F28" s="13" t="s">
        <v>41</v>
      </c>
      <c r="G28" s="44">
        <v>3</v>
      </c>
      <c r="H28" s="63" t="e">
        <f>VLOOKUP(C28,#REF!,1,0)</f>
        <v>#REF!</v>
      </c>
      <c r="I28" s="63" t="e">
        <f>MATCH(C28,#REF!,0)</f>
        <v>#REF!</v>
      </c>
      <c r="J28" s="63" t="e">
        <f>INDEX(#REF!,$I28,10)</f>
        <v>#REF!</v>
      </c>
      <c r="K28" s="218" t="s">
        <v>195</v>
      </c>
      <c r="L28" s="219"/>
      <c r="M28" s="220"/>
      <c r="N28" s="1">
        <v>1.27</v>
      </c>
    </row>
    <row r="29" spans="1:14" ht="30" customHeight="1" outlineLevel="1">
      <c r="B29" s="13" t="s">
        <v>64</v>
      </c>
      <c r="C29" s="13">
        <v>90841</v>
      </c>
      <c r="D29" s="13" t="s">
        <v>22</v>
      </c>
      <c r="E29" s="14" t="s">
        <v>52</v>
      </c>
      <c r="F29" s="13" t="s">
        <v>41</v>
      </c>
      <c r="G29" s="44">
        <v>2</v>
      </c>
      <c r="H29" s="63" t="e">
        <f>VLOOKUP(C29,#REF!,1,0)</f>
        <v>#REF!</v>
      </c>
      <c r="I29" s="63" t="e">
        <f>MATCH(C29,#REF!,0)</f>
        <v>#REF!</v>
      </c>
      <c r="J29" s="63" t="e">
        <f>INDEX(#REF!,$I29,10)</f>
        <v>#REF!</v>
      </c>
      <c r="K29" s="218" t="s">
        <v>196</v>
      </c>
      <c r="L29" s="219"/>
      <c r="M29" s="220"/>
      <c r="N29" s="1">
        <v>1.27</v>
      </c>
    </row>
    <row r="30" spans="1:14" ht="30" customHeight="1" outlineLevel="1">
      <c r="B30" s="13" t="s">
        <v>66</v>
      </c>
      <c r="C30" s="13">
        <v>91335</v>
      </c>
      <c r="D30" s="13" t="s">
        <v>22</v>
      </c>
      <c r="E30" s="14" t="s">
        <v>53</v>
      </c>
      <c r="F30" s="13" t="s">
        <v>41</v>
      </c>
      <c r="G30" s="44">
        <v>3</v>
      </c>
      <c r="H30" s="63" t="e">
        <f>VLOOKUP(C30,#REF!,1,0)</f>
        <v>#REF!</v>
      </c>
      <c r="I30" s="63" t="e">
        <f>MATCH(C30,#REF!,0)</f>
        <v>#REF!</v>
      </c>
      <c r="J30" s="63" t="e">
        <f>INDEX(#REF!,$I30,10)</f>
        <v>#REF!</v>
      </c>
      <c r="K30" s="218" t="s">
        <v>195</v>
      </c>
      <c r="L30" s="219"/>
      <c r="M30" s="220"/>
      <c r="N30" s="1">
        <v>1.27</v>
      </c>
    </row>
    <row r="31" spans="1:14" ht="30" customHeight="1" outlineLevel="1">
      <c r="B31" s="13" t="s">
        <v>257</v>
      </c>
      <c r="C31" s="13">
        <v>3</v>
      </c>
      <c r="D31" s="13" t="s">
        <v>91</v>
      </c>
      <c r="E31" s="14" t="s">
        <v>55</v>
      </c>
      <c r="F31" s="13" t="s">
        <v>41</v>
      </c>
      <c r="G31" s="44">
        <v>6</v>
      </c>
      <c r="H31" s="63" t="e">
        <f>VLOOKUP(C31,#REF!,1,0)</f>
        <v>#REF!</v>
      </c>
      <c r="I31" s="63" t="e">
        <f>MATCH(C31,#REF!,0)</f>
        <v>#REF!</v>
      </c>
      <c r="J31" s="63" t="e">
        <f>INDEX(#REF!,$I31,10)</f>
        <v>#REF!</v>
      </c>
      <c r="K31" s="218" t="s">
        <v>197</v>
      </c>
      <c r="L31" s="219"/>
      <c r="M31" s="220"/>
      <c r="N31" s="1">
        <v>1.27</v>
      </c>
    </row>
    <row r="32" spans="1:14" ht="30" customHeight="1" outlineLevel="1">
      <c r="B32" s="13" t="s">
        <v>69</v>
      </c>
      <c r="C32" s="13">
        <v>4</v>
      </c>
      <c r="D32" s="13" t="s">
        <v>91</v>
      </c>
      <c r="E32" s="14" t="s">
        <v>56</v>
      </c>
      <c r="F32" s="13" t="s">
        <v>41</v>
      </c>
      <c r="G32" s="44">
        <v>6</v>
      </c>
      <c r="H32" s="63" t="e">
        <f>VLOOKUP(C32,#REF!,1,0)</f>
        <v>#REF!</v>
      </c>
      <c r="I32" s="63" t="e">
        <f>MATCH(C32,#REF!,0)</f>
        <v>#REF!</v>
      </c>
      <c r="J32" s="63" t="e">
        <f>INDEX(#REF!,$I32,10)</f>
        <v>#REF!</v>
      </c>
      <c r="K32" s="218" t="s">
        <v>197</v>
      </c>
      <c r="L32" s="219"/>
      <c r="M32" s="220"/>
      <c r="N32" s="1">
        <v>1.27</v>
      </c>
    </row>
    <row r="33" spans="2:14" ht="30" customHeight="1" outlineLevel="1">
      <c r="B33" s="13" t="s">
        <v>67</v>
      </c>
      <c r="C33" s="13">
        <v>5</v>
      </c>
      <c r="D33" s="13" t="s">
        <v>91</v>
      </c>
      <c r="E33" s="14" t="s">
        <v>57</v>
      </c>
      <c r="F33" s="13" t="s">
        <v>41</v>
      </c>
      <c r="G33" s="44">
        <v>2</v>
      </c>
      <c r="H33" s="63" t="e">
        <f>VLOOKUP(C33,#REF!,1,0)</f>
        <v>#REF!</v>
      </c>
      <c r="I33" s="63" t="e">
        <f>MATCH(C33,#REF!,0)</f>
        <v>#REF!</v>
      </c>
      <c r="J33" s="63" t="e">
        <f>INDEX(#REF!,$I33,10)</f>
        <v>#REF!</v>
      </c>
      <c r="K33" s="218" t="s">
        <v>195</v>
      </c>
      <c r="L33" s="219"/>
      <c r="M33" s="220"/>
      <c r="N33" s="1">
        <v>1.27</v>
      </c>
    </row>
    <row r="34" spans="2:14" ht="20.100000000000001" customHeight="1">
      <c r="B34" s="6"/>
      <c r="C34" s="6"/>
      <c r="D34" s="6"/>
      <c r="G34" s="42"/>
      <c r="H34" s="42"/>
      <c r="I34" s="42"/>
      <c r="J34" s="42"/>
      <c r="K34" s="41"/>
    </row>
    <row r="35" spans="2:14" ht="20.100000000000001" customHeight="1">
      <c r="B35" s="32">
        <v>4</v>
      </c>
      <c r="C35" s="19"/>
      <c r="D35" s="19"/>
      <c r="E35" s="20" t="s">
        <v>59</v>
      </c>
      <c r="F35" s="20"/>
      <c r="G35" s="45"/>
      <c r="H35" s="45"/>
      <c r="I35" s="45"/>
      <c r="J35" s="45"/>
      <c r="K35" s="206"/>
      <c r="L35" s="207"/>
      <c r="M35" s="208"/>
    </row>
    <row r="36" spans="2:14" ht="20.100000000000001" customHeight="1">
      <c r="B36" s="13" t="s">
        <v>21</v>
      </c>
      <c r="C36" s="69" t="s">
        <v>94</v>
      </c>
      <c r="D36" s="141" t="s">
        <v>74</v>
      </c>
      <c r="E36" s="142" t="s">
        <v>92</v>
      </c>
      <c r="F36" s="13" t="s">
        <v>32</v>
      </c>
      <c r="G36" s="44">
        <v>60</v>
      </c>
      <c r="H36" s="63"/>
      <c r="I36" s="63"/>
      <c r="J36" s="63"/>
      <c r="K36" s="215" t="s">
        <v>308</v>
      </c>
      <c r="L36" s="216"/>
      <c r="M36" s="217"/>
    </row>
    <row r="37" spans="2:14" ht="38.25" customHeight="1" outlineLevel="1">
      <c r="B37" s="13" t="s">
        <v>24</v>
      </c>
      <c r="C37" s="69">
        <v>94228</v>
      </c>
      <c r="D37" s="70" t="s">
        <v>22</v>
      </c>
      <c r="E37" s="68" t="s">
        <v>96</v>
      </c>
      <c r="F37" s="13" t="s">
        <v>32</v>
      </c>
      <c r="G37" s="44">
        <v>240</v>
      </c>
      <c r="H37" s="63"/>
      <c r="I37" s="63"/>
      <c r="J37" s="63"/>
      <c r="K37" s="215" t="s">
        <v>308</v>
      </c>
      <c r="L37" s="216"/>
      <c r="M37" s="217"/>
      <c r="N37" s="1">
        <v>1.27</v>
      </c>
    </row>
    <row r="38" spans="2:14" ht="38.25" customHeight="1" outlineLevel="1">
      <c r="B38" s="13" t="s">
        <v>25</v>
      </c>
      <c r="C38" s="69">
        <v>94221</v>
      </c>
      <c r="D38" s="70" t="s">
        <v>22</v>
      </c>
      <c r="E38" s="68" t="s">
        <v>101</v>
      </c>
      <c r="F38" s="13" t="s">
        <v>32</v>
      </c>
      <c r="G38" s="44">
        <v>20</v>
      </c>
      <c r="H38" s="63"/>
      <c r="I38" s="63"/>
      <c r="J38" s="63"/>
      <c r="K38" s="215" t="s">
        <v>198</v>
      </c>
      <c r="L38" s="216"/>
      <c r="M38" s="217"/>
      <c r="N38" s="1">
        <v>1.27</v>
      </c>
    </row>
    <row r="39" spans="2:14" ht="20.100000000000001" customHeight="1" outlineLevel="1">
      <c r="B39" s="13" t="s">
        <v>47</v>
      </c>
      <c r="C39" s="69" t="s">
        <v>95</v>
      </c>
      <c r="D39" s="70" t="s">
        <v>74</v>
      </c>
      <c r="E39" s="68" t="s">
        <v>93</v>
      </c>
      <c r="F39" s="13" t="s">
        <v>23</v>
      </c>
      <c r="G39" s="44">
        <v>60</v>
      </c>
      <c r="H39" s="63"/>
      <c r="I39" s="63"/>
      <c r="J39" s="63"/>
      <c r="K39" s="215" t="s">
        <v>198</v>
      </c>
      <c r="L39" s="216"/>
      <c r="M39" s="217"/>
      <c r="N39" s="1">
        <v>1.27</v>
      </c>
    </row>
    <row r="40" spans="2:14" ht="20.100000000000001" customHeight="1" outlineLevel="1">
      <c r="B40" s="13"/>
      <c r="C40" s="69"/>
      <c r="D40" s="70"/>
      <c r="E40" s="68"/>
      <c r="F40" s="13"/>
      <c r="G40" s="44"/>
      <c r="H40" s="63"/>
      <c r="I40" s="63"/>
      <c r="J40" s="63"/>
      <c r="K40" s="215"/>
      <c r="L40" s="216"/>
      <c r="M40" s="217"/>
    </row>
    <row r="41" spans="2:14" ht="20.100000000000001" customHeight="1">
      <c r="B41" s="6"/>
      <c r="C41" s="6"/>
      <c r="D41" s="6"/>
      <c r="G41" s="42"/>
      <c r="H41" s="42"/>
      <c r="I41" s="42"/>
      <c r="J41" s="42"/>
      <c r="K41" s="41"/>
    </row>
    <row r="42" spans="2:14" ht="20.100000000000001" customHeight="1">
      <c r="B42" s="6"/>
      <c r="C42" s="6"/>
      <c r="D42" s="6"/>
      <c r="G42" s="42"/>
      <c r="H42" s="42"/>
      <c r="I42" s="42"/>
      <c r="J42" s="42"/>
      <c r="K42" s="41"/>
    </row>
    <row r="43" spans="2:14" ht="20.100000000000001" customHeight="1">
      <c r="B43" s="32">
        <v>5</v>
      </c>
      <c r="C43" s="19"/>
      <c r="D43" s="19"/>
      <c r="E43" s="20" t="s">
        <v>60</v>
      </c>
      <c r="F43" s="20"/>
      <c r="G43" s="47"/>
      <c r="H43" s="47"/>
      <c r="I43" s="47"/>
      <c r="J43" s="47"/>
      <c r="K43" s="206"/>
      <c r="L43" s="207"/>
      <c r="M43" s="208"/>
    </row>
    <row r="44" spans="2:14" ht="30" customHeight="1" outlineLevel="1">
      <c r="B44" s="13" t="s">
        <v>258</v>
      </c>
      <c r="C44" s="13">
        <v>87245</v>
      </c>
      <c r="D44" s="13" t="s">
        <v>22</v>
      </c>
      <c r="E44" s="14" t="s">
        <v>43</v>
      </c>
      <c r="F44" s="13" t="s">
        <v>23</v>
      </c>
      <c r="G44" s="44">
        <v>6</v>
      </c>
      <c r="H44" s="63" t="e">
        <f>VLOOKUP(C44,#REF!,1,0)</f>
        <v>#REF!</v>
      </c>
      <c r="I44" s="63" t="e">
        <f>MATCH(C44,#REF!,0)</f>
        <v>#REF!</v>
      </c>
      <c r="J44" s="63" t="e">
        <f>INDEX(#REF!,$I44,10)</f>
        <v>#REF!</v>
      </c>
      <c r="K44" s="203" t="s">
        <v>199</v>
      </c>
      <c r="L44" s="204"/>
      <c r="M44" s="205"/>
      <c r="N44" s="1">
        <v>1.27</v>
      </c>
    </row>
    <row r="45" spans="2:14" ht="30" customHeight="1" outlineLevel="1">
      <c r="B45" s="13" t="s">
        <v>30</v>
      </c>
      <c r="C45" s="13">
        <v>87871</v>
      </c>
      <c r="D45" s="13" t="s">
        <v>22</v>
      </c>
      <c r="E45" s="14" t="s">
        <v>106</v>
      </c>
      <c r="F45" s="13" t="s">
        <v>23</v>
      </c>
      <c r="G45" s="44">
        <v>24</v>
      </c>
      <c r="H45" s="63"/>
      <c r="I45" s="63"/>
      <c r="J45" s="63"/>
      <c r="K45" s="203" t="s">
        <v>194</v>
      </c>
      <c r="L45" s="204"/>
      <c r="M45" s="205"/>
      <c r="N45" s="1">
        <v>1.27</v>
      </c>
    </row>
    <row r="46" spans="2:14" ht="30" customHeight="1" outlineLevel="1">
      <c r="B46" s="13" t="s">
        <v>259</v>
      </c>
      <c r="C46" s="13">
        <v>98565</v>
      </c>
      <c r="D46" s="13" t="s">
        <v>22</v>
      </c>
      <c r="E46" s="14" t="s">
        <v>107</v>
      </c>
      <c r="F46" s="13" t="s">
        <v>23</v>
      </c>
      <c r="G46" s="44">
        <v>24</v>
      </c>
      <c r="H46" s="63"/>
      <c r="I46" s="63"/>
      <c r="J46" s="63"/>
      <c r="K46" s="203" t="s">
        <v>194</v>
      </c>
      <c r="L46" s="204"/>
      <c r="M46" s="205"/>
      <c r="N46" s="1">
        <v>1.27</v>
      </c>
    </row>
    <row r="47" spans="2:14" ht="20.100000000000001" customHeight="1" outlineLevel="1">
      <c r="B47" s="13" t="s">
        <v>260</v>
      </c>
      <c r="C47" s="13" t="s">
        <v>97</v>
      </c>
      <c r="D47" s="13" t="s">
        <v>74</v>
      </c>
      <c r="E47" s="14" t="s">
        <v>70</v>
      </c>
      <c r="F47" s="13" t="s">
        <v>32</v>
      </c>
      <c r="G47" s="44">
        <v>296.60000000000002</v>
      </c>
      <c r="H47" s="63" t="e">
        <f>VLOOKUP(C47,#REF!,1,0)</f>
        <v>#REF!</v>
      </c>
      <c r="I47" s="63" t="e">
        <f>MATCH(C47,#REF!,0)</f>
        <v>#REF!</v>
      </c>
      <c r="J47" s="63" t="e">
        <f>INDEX(#REF!,$I47,10)</f>
        <v>#REF!</v>
      </c>
      <c r="K47" s="203" t="s">
        <v>200</v>
      </c>
      <c r="L47" s="204"/>
      <c r="M47" s="205"/>
      <c r="N47" s="1">
        <v>1.27</v>
      </c>
    </row>
    <row r="48" spans="2:14" ht="20.100000000000001" customHeight="1">
      <c r="B48" s="6"/>
      <c r="C48" s="6"/>
      <c r="D48" s="6"/>
      <c r="G48" s="42"/>
      <c r="H48" s="42"/>
      <c r="I48" s="42"/>
      <c r="J48" s="42"/>
      <c r="K48" s="41"/>
    </row>
    <row r="49" spans="2:14" ht="20.100000000000001" customHeight="1">
      <c r="B49" s="32">
        <v>6</v>
      </c>
      <c r="C49" s="32"/>
      <c r="D49" s="32"/>
      <c r="E49" s="20" t="s">
        <v>61</v>
      </c>
      <c r="F49" s="20"/>
      <c r="G49" s="45"/>
      <c r="H49" s="45"/>
      <c r="I49" s="45"/>
      <c r="J49" s="45"/>
      <c r="K49" s="206"/>
      <c r="L49" s="207"/>
      <c r="M49" s="208"/>
    </row>
    <row r="50" spans="2:14" ht="34.5" customHeight="1">
      <c r="B50" s="13" t="s">
        <v>31</v>
      </c>
      <c r="C50" s="13" t="s">
        <v>108</v>
      </c>
      <c r="D50" s="13" t="s">
        <v>74</v>
      </c>
      <c r="E50" s="14" t="s">
        <v>109</v>
      </c>
      <c r="F50" s="13" t="s">
        <v>23</v>
      </c>
      <c r="G50" s="44">
        <v>4</v>
      </c>
      <c r="H50" s="63"/>
      <c r="I50" s="63"/>
      <c r="J50" s="63"/>
      <c r="K50" s="203" t="s">
        <v>201</v>
      </c>
      <c r="L50" s="204"/>
      <c r="M50" s="205"/>
      <c r="N50" s="1">
        <v>1.27</v>
      </c>
    </row>
    <row r="51" spans="2:14" ht="49.5" customHeight="1">
      <c r="B51" s="13" t="s">
        <v>42</v>
      </c>
      <c r="C51" s="13" t="s">
        <v>110</v>
      </c>
      <c r="D51" s="13" t="s">
        <v>74</v>
      </c>
      <c r="E51" s="14" t="s">
        <v>111</v>
      </c>
      <c r="F51" s="13" t="s">
        <v>23</v>
      </c>
      <c r="G51" s="44">
        <v>560</v>
      </c>
      <c r="H51" s="63"/>
      <c r="I51" s="63"/>
      <c r="J51" s="63"/>
      <c r="K51" s="203" t="s">
        <v>201</v>
      </c>
      <c r="L51" s="204"/>
      <c r="M51" s="205"/>
      <c r="N51" s="1">
        <v>1.27</v>
      </c>
    </row>
    <row r="52" spans="2:14" ht="49.5" customHeight="1">
      <c r="B52" s="13" t="s">
        <v>48</v>
      </c>
      <c r="C52" s="13" t="s">
        <v>116</v>
      </c>
      <c r="D52" s="13" t="s">
        <v>74</v>
      </c>
      <c r="E52" s="14" t="s">
        <v>117</v>
      </c>
      <c r="F52" s="13" t="s">
        <v>23</v>
      </c>
      <c r="G52" s="44">
        <v>20</v>
      </c>
      <c r="H52" s="63"/>
      <c r="I52" s="63"/>
      <c r="J52" s="63"/>
      <c r="K52" s="203" t="s">
        <v>201</v>
      </c>
      <c r="L52" s="204"/>
      <c r="M52" s="205"/>
      <c r="N52" s="1">
        <v>1.27</v>
      </c>
    </row>
    <row r="53" spans="2:14" ht="49.5" customHeight="1">
      <c r="B53" s="13" t="s">
        <v>49</v>
      </c>
      <c r="C53" s="13" t="s">
        <v>118</v>
      </c>
      <c r="D53" s="13" t="s">
        <v>74</v>
      </c>
      <c r="E53" s="14" t="s">
        <v>119</v>
      </c>
      <c r="F53" s="13" t="s">
        <v>23</v>
      </c>
      <c r="G53" s="44">
        <v>37</v>
      </c>
      <c r="H53" s="63"/>
      <c r="I53" s="63"/>
      <c r="J53" s="63"/>
      <c r="K53" s="203" t="s">
        <v>201</v>
      </c>
      <c r="L53" s="204"/>
      <c r="M53" s="205"/>
      <c r="N53" s="1">
        <v>1.27</v>
      </c>
    </row>
    <row r="54" spans="2:14" ht="56.25" customHeight="1">
      <c r="B54" s="13" t="s">
        <v>5</v>
      </c>
      <c r="C54" s="13" t="s">
        <v>112</v>
      </c>
      <c r="D54" s="13" t="s">
        <v>74</v>
      </c>
      <c r="E54" s="14" t="s">
        <v>113</v>
      </c>
      <c r="F54" s="13" t="s">
        <v>23</v>
      </c>
      <c r="G54" s="44">
        <v>37</v>
      </c>
      <c r="H54" s="63"/>
      <c r="I54" s="63"/>
      <c r="J54" s="63"/>
      <c r="K54" s="203" t="s">
        <v>202</v>
      </c>
      <c r="L54" s="204"/>
      <c r="M54" s="205"/>
      <c r="N54" s="1">
        <v>1.27</v>
      </c>
    </row>
    <row r="55" spans="2:14" ht="20.100000000000001" customHeight="1">
      <c r="B55" s="6"/>
      <c r="C55" s="6"/>
      <c r="D55" s="6"/>
      <c r="G55" s="42"/>
      <c r="H55" s="42"/>
      <c r="I55" s="42"/>
      <c r="J55" s="42"/>
      <c r="K55" s="41"/>
    </row>
    <row r="56" spans="2:14" ht="20.100000000000001" customHeight="1">
      <c r="B56" s="32">
        <v>7</v>
      </c>
      <c r="C56" s="32"/>
      <c r="D56" s="32"/>
      <c r="E56" s="20" t="s">
        <v>0</v>
      </c>
      <c r="F56" s="20"/>
      <c r="G56" s="45"/>
      <c r="H56" s="45"/>
      <c r="I56" s="45"/>
      <c r="J56" s="45"/>
      <c r="K56" s="206"/>
      <c r="L56" s="207"/>
      <c r="M56" s="208"/>
    </row>
    <row r="57" spans="2:14" ht="43.5" customHeight="1" outlineLevel="1">
      <c r="B57" s="13" t="s">
        <v>261</v>
      </c>
      <c r="C57" s="13" t="s">
        <v>82</v>
      </c>
      <c r="D57" s="13" t="s">
        <v>74</v>
      </c>
      <c r="E57" s="14" t="s">
        <v>83</v>
      </c>
      <c r="F57" s="13" t="s">
        <v>23</v>
      </c>
      <c r="G57" s="44">
        <f>G64</f>
        <v>178.92</v>
      </c>
      <c r="H57" s="63" t="e">
        <f>VLOOKUP(C57,#REF!,1,0)</f>
        <v>#REF!</v>
      </c>
      <c r="I57" s="63" t="e">
        <f>MATCH(C57,#REF!,0)</f>
        <v>#REF!</v>
      </c>
      <c r="J57" s="63" t="e">
        <f>INDEX(#REF!,$I57,10)</f>
        <v>#REF!</v>
      </c>
      <c r="K57" s="203" t="s">
        <v>203</v>
      </c>
      <c r="L57" s="204"/>
      <c r="M57" s="205"/>
      <c r="N57" s="1">
        <v>1.27</v>
      </c>
    </row>
    <row r="58" spans="2:14" ht="20.100000000000001" customHeight="1" outlineLevel="1">
      <c r="B58" s="13" t="s">
        <v>100</v>
      </c>
      <c r="C58" s="13" t="s">
        <v>73</v>
      </c>
      <c r="D58" s="67" t="s">
        <v>74</v>
      </c>
      <c r="E58" s="14" t="s">
        <v>75</v>
      </c>
      <c r="F58" s="13" t="s">
        <v>23</v>
      </c>
      <c r="G58" s="44">
        <f>G62</f>
        <v>2429.83</v>
      </c>
      <c r="H58" s="63"/>
      <c r="I58" s="63"/>
      <c r="J58" s="63"/>
      <c r="K58" s="203" t="s">
        <v>204</v>
      </c>
      <c r="L58" s="204"/>
      <c r="M58" s="205"/>
      <c r="N58" s="1">
        <v>1.27</v>
      </c>
    </row>
    <row r="59" spans="2:14" ht="36" customHeight="1" outlineLevel="1">
      <c r="B59" s="13" t="s">
        <v>262</v>
      </c>
      <c r="C59" s="13" t="s">
        <v>76</v>
      </c>
      <c r="D59" s="13" t="s">
        <v>74</v>
      </c>
      <c r="E59" s="14" t="s">
        <v>77</v>
      </c>
      <c r="F59" s="13" t="s">
        <v>23</v>
      </c>
      <c r="G59" s="44">
        <f>G66</f>
        <v>92.96</v>
      </c>
      <c r="H59" s="63"/>
      <c r="I59" s="63"/>
      <c r="J59" s="63"/>
      <c r="K59" s="203" t="s">
        <v>205</v>
      </c>
      <c r="L59" s="204"/>
      <c r="M59" s="205"/>
      <c r="N59" s="1">
        <v>1.27</v>
      </c>
    </row>
    <row r="60" spans="2:14" ht="36" customHeight="1" outlineLevel="1">
      <c r="B60" s="13" t="s">
        <v>263</v>
      </c>
      <c r="C60" s="13" t="s">
        <v>78</v>
      </c>
      <c r="D60" s="13" t="s">
        <v>74</v>
      </c>
      <c r="E60" s="14" t="s">
        <v>79</v>
      </c>
      <c r="F60" s="13" t="s">
        <v>23</v>
      </c>
      <c r="G60" s="44">
        <f>G65+G64</f>
        <v>209.66</v>
      </c>
      <c r="H60" s="63"/>
      <c r="I60" s="63"/>
      <c r="J60" s="63"/>
      <c r="K60" s="203" t="s">
        <v>206</v>
      </c>
      <c r="L60" s="204"/>
      <c r="M60" s="205"/>
      <c r="N60" s="1">
        <v>1.27</v>
      </c>
    </row>
    <row r="61" spans="2:14" ht="20.100000000000001" customHeight="1" outlineLevel="1">
      <c r="B61" s="13" t="s">
        <v>264</v>
      </c>
      <c r="C61" s="13" t="s">
        <v>80</v>
      </c>
      <c r="D61" s="13" t="s">
        <v>74</v>
      </c>
      <c r="E61" s="14" t="s">
        <v>81</v>
      </c>
      <c r="F61" s="13" t="s">
        <v>23</v>
      </c>
      <c r="G61" s="44">
        <f>G63</f>
        <v>930.54</v>
      </c>
      <c r="H61" s="63"/>
      <c r="I61" s="63"/>
      <c r="J61" s="63"/>
      <c r="K61" s="203" t="s">
        <v>207</v>
      </c>
      <c r="L61" s="204"/>
      <c r="M61" s="205"/>
      <c r="N61" s="1">
        <v>1.27</v>
      </c>
    </row>
    <row r="62" spans="2:14" ht="20.100000000000001" customHeight="1" outlineLevel="1">
      <c r="B62" s="13" t="s">
        <v>265</v>
      </c>
      <c r="C62" s="13">
        <v>88489</v>
      </c>
      <c r="D62" s="67" t="s">
        <v>22</v>
      </c>
      <c r="E62" s="14" t="s">
        <v>46</v>
      </c>
      <c r="F62" s="13" t="s">
        <v>23</v>
      </c>
      <c r="G62" s="44">
        <v>2429.83</v>
      </c>
      <c r="H62" s="63" t="e">
        <f>VLOOKUP(C62,#REF!,1,0)</f>
        <v>#REF!</v>
      </c>
      <c r="I62" s="63" t="e">
        <f>MATCH(C62,#REF!,0)</f>
        <v>#REF!</v>
      </c>
      <c r="J62" s="63" t="e">
        <f>INDEX(#REF!,$I62,10)</f>
        <v>#REF!</v>
      </c>
      <c r="K62" s="203" t="s">
        <v>204</v>
      </c>
      <c r="L62" s="204"/>
      <c r="M62" s="205"/>
      <c r="N62" s="1">
        <v>1.27</v>
      </c>
    </row>
    <row r="63" spans="2:14" ht="20.100000000000001" customHeight="1" outlineLevel="1">
      <c r="B63" s="13" t="s">
        <v>266</v>
      </c>
      <c r="C63" s="13">
        <v>88488</v>
      </c>
      <c r="D63" s="13" t="s">
        <v>22</v>
      </c>
      <c r="E63" s="14" t="s">
        <v>45</v>
      </c>
      <c r="F63" s="13" t="s">
        <v>23</v>
      </c>
      <c r="G63" s="44">
        <v>930.54</v>
      </c>
      <c r="H63" s="63" t="e">
        <f>VLOOKUP(C63,#REF!,1,0)</f>
        <v>#REF!</v>
      </c>
      <c r="I63" s="63" t="e">
        <f>MATCH(C63,#REF!,0)</f>
        <v>#REF!</v>
      </c>
      <c r="J63" s="63" t="e">
        <f>INDEX(#REF!,$I63,10)</f>
        <v>#REF!</v>
      </c>
      <c r="K63" s="203" t="s">
        <v>204</v>
      </c>
      <c r="L63" s="204"/>
      <c r="M63" s="205"/>
      <c r="N63" s="1">
        <v>1.27</v>
      </c>
    </row>
    <row r="64" spans="2:14" ht="20.100000000000001" customHeight="1" outlineLevel="1">
      <c r="B64" s="13" t="s">
        <v>267</v>
      </c>
      <c r="C64" s="13" t="s">
        <v>84</v>
      </c>
      <c r="D64" s="13" t="s">
        <v>74</v>
      </c>
      <c r="E64" s="14" t="s">
        <v>1</v>
      </c>
      <c r="F64" s="13" t="s">
        <v>23</v>
      </c>
      <c r="G64" s="44">
        <v>178.92</v>
      </c>
      <c r="H64" s="63" t="e">
        <f>VLOOKUP(C64,#REF!,1,0)</f>
        <v>#REF!</v>
      </c>
      <c r="I64" s="63" t="e">
        <f>MATCH(C64,#REF!,0)</f>
        <v>#REF!</v>
      </c>
      <c r="J64" s="63" t="e">
        <f>INDEX(#REF!,$I64,10)</f>
        <v>#REF!</v>
      </c>
      <c r="K64" s="203" t="s">
        <v>203</v>
      </c>
      <c r="L64" s="204"/>
      <c r="M64" s="205"/>
      <c r="N64" s="1">
        <v>1.27</v>
      </c>
    </row>
    <row r="65" spans="1:14" ht="20.100000000000001" customHeight="1" outlineLevel="1">
      <c r="B65" s="13" t="s">
        <v>268</v>
      </c>
      <c r="C65" s="13">
        <v>102224</v>
      </c>
      <c r="D65" s="13" t="s">
        <v>22</v>
      </c>
      <c r="E65" s="14" t="s">
        <v>68</v>
      </c>
      <c r="F65" s="13" t="s">
        <v>23</v>
      </c>
      <c r="G65" s="64">
        <v>30.74</v>
      </c>
      <c r="H65" s="63" t="e">
        <f>VLOOKUP(C65,#REF!,1,0)</f>
        <v>#REF!</v>
      </c>
      <c r="I65" s="63" t="e">
        <f>MATCH(C65,#REF!,0)</f>
        <v>#REF!</v>
      </c>
      <c r="J65" s="63" t="e">
        <f>INDEX(#REF!,$I65,10)</f>
        <v>#REF!</v>
      </c>
      <c r="K65" s="203" t="s">
        <v>208</v>
      </c>
      <c r="L65" s="204"/>
      <c r="M65" s="205"/>
      <c r="N65" s="1">
        <v>1.27</v>
      </c>
    </row>
    <row r="66" spans="1:14" ht="20.100000000000001" customHeight="1" outlineLevel="1">
      <c r="B66" s="13" t="s">
        <v>269</v>
      </c>
      <c r="C66" s="13">
        <v>100727</v>
      </c>
      <c r="D66" s="13" t="s">
        <v>22</v>
      </c>
      <c r="E66" s="14" t="s">
        <v>2</v>
      </c>
      <c r="F66" s="13" t="s">
        <v>23</v>
      </c>
      <c r="G66" s="44">
        <v>92.96</v>
      </c>
      <c r="H66" s="63" t="e">
        <f>VLOOKUP(C66,#REF!,1,0)</f>
        <v>#REF!</v>
      </c>
      <c r="I66" s="63" t="e">
        <f>MATCH(C66,#REF!,0)</f>
        <v>#REF!</v>
      </c>
      <c r="J66" s="63" t="e">
        <f>INDEX(#REF!,$I66,10)</f>
        <v>#REF!</v>
      </c>
      <c r="K66" s="203" t="s">
        <v>205</v>
      </c>
      <c r="L66" s="204"/>
      <c r="M66" s="205"/>
      <c r="N66" s="1">
        <v>1.27</v>
      </c>
    </row>
    <row r="67" spans="1:14" ht="20.100000000000001" customHeight="1" outlineLevel="1">
      <c r="B67" s="13" t="s">
        <v>270</v>
      </c>
      <c r="C67" s="13"/>
      <c r="D67" s="13"/>
      <c r="E67" s="18" t="s">
        <v>71</v>
      </c>
      <c r="F67" s="13"/>
      <c r="G67" s="44"/>
      <c r="H67" s="63"/>
      <c r="I67" s="63"/>
      <c r="J67" s="63"/>
      <c r="K67" s="203"/>
      <c r="L67" s="204"/>
      <c r="M67" s="205"/>
      <c r="N67" s="1">
        <v>1.27</v>
      </c>
    </row>
    <row r="68" spans="1:14" ht="20.100000000000001" customHeight="1" outlineLevel="1">
      <c r="B68" s="13" t="s">
        <v>271</v>
      </c>
      <c r="C68" s="13" t="s">
        <v>73</v>
      </c>
      <c r="D68" s="67" t="s">
        <v>74</v>
      </c>
      <c r="E68" s="14" t="s">
        <v>75</v>
      </c>
      <c r="F68" s="13" t="s">
        <v>23</v>
      </c>
      <c r="G68" s="44">
        <v>740</v>
      </c>
      <c r="H68" s="63"/>
      <c r="I68" s="63"/>
      <c r="J68" s="63"/>
      <c r="K68" s="203" t="s">
        <v>209</v>
      </c>
      <c r="L68" s="204"/>
      <c r="M68" s="205"/>
      <c r="N68" s="1">
        <v>1.27</v>
      </c>
    </row>
    <row r="69" spans="1:14" ht="37.5" customHeight="1" outlineLevel="1">
      <c r="B69" s="13" t="s">
        <v>272</v>
      </c>
      <c r="C69" s="13" t="s">
        <v>76</v>
      </c>
      <c r="D69" s="13" t="s">
        <v>74</v>
      </c>
      <c r="E69" s="14" t="s">
        <v>77</v>
      </c>
      <c r="F69" s="13" t="s">
        <v>23</v>
      </c>
      <c r="G69" s="44">
        <f>2*30+12</f>
        <v>72</v>
      </c>
      <c r="H69" s="63"/>
      <c r="I69" s="63"/>
      <c r="J69" s="63"/>
      <c r="K69" s="203" t="s">
        <v>210</v>
      </c>
      <c r="L69" s="204"/>
      <c r="M69" s="205"/>
      <c r="N69" s="1">
        <v>1.27</v>
      </c>
    </row>
    <row r="70" spans="1:14" ht="37.5" customHeight="1" outlineLevel="1">
      <c r="B70" s="13" t="s">
        <v>273</v>
      </c>
      <c r="C70" s="13">
        <v>100727</v>
      </c>
      <c r="D70" s="13" t="s">
        <v>22</v>
      </c>
      <c r="E70" s="14" t="s">
        <v>2</v>
      </c>
      <c r="F70" s="13" t="s">
        <v>23</v>
      </c>
      <c r="G70" s="44">
        <v>72</v>
      </c>
      <c r="H70" s="63"/>
      <c r="I70" s="63"/>
      <c r="J70" s="63"/>
      <c r="K70" s="203" t="s">
        <v>210</v>
      </c>
      <c r="L70" s="204"/>
      <c r="M70" s="205"/>
      <c r="N70" s="1">
        <v>1.27</v>
      </c>
    </row>
    <row r="71" spans="1:14" ht="20.100000000000001" customHeight="1" outlineLevel="1">
      <c r="B71" s="13" t="s">
        <v>274</v>
      </c>
      <c r="C71" s="13">
        <v>88489</v>
      </c>
      <c r="D71" s="13" t="s">
        <v>22</v>
      </c>
      <c r="E71" s="14" t="s">
        <v>46</v>
      </c>
      <c r="F71" s="13" t="s">
        <v>23</v>
      </c>
      <c r="G71" s="44">
        <v>740</v>
      </c>
      <c r="H71" s="63" t="e">
        <f>VLOOKUP(C71,#REF!,1,0)</f>
        <v>#REF!</v>
      </c>
      <c r="I71" s="63" t="e">
        <f>MATCH(C71,#REF!,0)</f>
        <v>#REF!</v>
      </c>
      <c r="J71" s="63" t="e">
        <f>INDEX(#REF!,$I71,10)</f>
        <v>#REF!</v>
      </c>
      <c r="K71" s="203" t="s">
        <v>209</v>
      </c>
      <c r="L71" s="204"/>
      <c r="M71" s="205"/>
      <c r="N71" s="1">
        <v>1.27</v>
      </c>
    </row>
    <row r="72" spans="1:14" ht="20.100000000000001" customHeight="1" outlineLevel="1">
      <c r="B72" s="13" t="s">
        <v>309</v>
      </c>
      <c r="C72" s="9"/>
      <c r="D72" s="9"/>
      <c r="E72" s="10" t="s">
        <v>85</v>
      </c>
      <c r="F72" s="27"/>
      <c r="G72" s="66"/>
      <c r="H72" s="63"/>
      <c r="I72" s="63"/>
      <c r="J72" s="63"/>
      <c r="K72" s="203"/>
      <c r="L72" s="204"/>
      <c r="M72" s="205"/>
      <c r="N72" s="1">
        <v>1.27</v>
      </c>
    </row>
    <row r="73" spans="1:14" ht="41.25" customHeight="1" outlineLevel="1">
      <c r="B73" s="13" t="s">
        <v>310</v>
      </c>
      <c r="C73" s="13" t="s">
        <v>73</v>
      </c>
      <c r="D73" s="67" t="s">
        <v>74</v>
      </c>
      <c r="E73" s="14" t="s">
        <v>75</v>
      </c>
      <c r="F73" s="13" t="s">
        <v>23</v>
      </c>
      <c r="G73" s="44">
        <v>148</v>
      </c>
      <c r="H73" s="63"/>
      <c r="I73" s="63"/>
      <c r="J73" s="63"/>
      <c r="K73" s="203" t="s">
        <v>193</v>
      </c>
      <c r="L73" s="204"/>
      <c r="M73" s="205"/>
      <c r="N73" s="1">
        <v>1.27</v>
      </c>
    </row>
    <row r="74" spans="1:14" ht="41.25" customHeight="1" outlineLevel="1">
      <c r="B74" s="13" t="s">
        <v>311</v>
      </c>
      <c r="C74" s="13" t="s">
        <v>76</v>
      </c>
      <c r="D74" s="13" t="s">
        <v>74</v>
      </c>
      <c r="E74" s="14" t="s">
        <v>77</v>
      </c>
      <c r="F74" s="13" t="s">
        <v>23</v>
      </c>
      <c r="G74" s="44">
        <v>30</v>
      </c>
      <c r="H74" s="63"/>
      <c r="I74" s="63"/>
      <c r="J74" s="63"/>
      <c r="K74" s="203" t="s">
        <v>193</v>
      </c>
      <c r="L74" s="204"/>
      <c r="M74" s="205"/>
      <c r="N74" s="1">
        <v>1.27</v>
      </c>
    </row>
    <row r="75" spans="1:14" ht="20.100000000000001" customHeight="1" outlineLevel="1">
      <c r="B75" s="13" t="s">
        <v>312</v>
      </c>
      <c r="C75" s="13">
        <v>88489</v>
      </c>
      <c r="D75" s="67" t="s">
        <v>22</v>
      </c>
      <c r="E75" s="14" t="s">
        <v>46</v>
      </c>
      <c r="F75" s="13" t="s">
        <v>23</v>
      </c>
      <c r="G75" s="44">
        <v>30</v>
      </c>
      <c r="H75" s="63" t="e">
        <f>VLOOKUP(C75,#REF!,1,0)</f>
        <v>#REF!</v>
      </c>
      <c r="I75" s="63" t="e">
        <f>MATCH(C75,#REF!,0)</f>
        <v>#REF!</v>
      </c>
      <c r="J75" s="63" t="e">
        <f>INDEX(#REF!,$I75,10)</f>
        <v>#REF!</v>
      </c>
      <c r="K75" s="203" t="s">
        <v>193</v>
      </c>
      <c r="L75" s="204"/>
      <c r="M75" s="205"/>
      <c r="N75" s="1">
        <v>1.27</v>
      </c>
    </row>
    <row r="76" spans="1:14" ht="20.100000000000001" customHeight="1" outlineLevel="1">
      <c r="B76" s="13" t="s">
        <v>313</v>
      </c>
      <c r="C76" s="13">
        <v>100727</v>
      </c>
      <c r="D76" s="13" t="s">
        <v>22</v>
      </c>
      <c r="E76" s="14" t="s">
        <v>2</v>
      </c>
      <c r="F76" s="13" t="s">
        <v>23</v>
      </c>
      <c r="G76" s="44">
        <v>92.96</v>
      </c>
      <c r="H76" s="63" t="e">
        <f>VLOOKUP(C76,#REF!,1,0)</f>
        <v>#REF!</v>
      </c>
      <c r="I76" s="63" t="e">
        <f>MATCH(C76,#REF!,0)</f>
        <v>#REF!</v>
      </c>
      <c r="J76" s="63" t="e">
        <f>INDEX(#REF!,$I76,10)</f>
        <v>#REF!</v>
      </c>
      <c r="K76" s="203" t="s">
        <v>193</v>
      </c>
      <c r="L76" s="204"/>
      <c r="M76" s="205"/>
      <c r="N76" s="1">
        <v>1.27</v>
      </c>
    </row>
    <row r="77" spans="1:14" s="28" customFormat="1" ht="20.100000000000001" customHeight="1">
      <c r="A77" s="6"/>
      <c r="B77" s="6"/>
      <c r="C77" s="6"/>
      <c r="D77" s="6"/>
      <c r="E77" s="8"/>
      <c r="F77" s="6"/>
      <c r="G77" s="42"/>
      <c r="H77" s="42"/>
      <c r="I77" s="42"/>
      <c r="J77" s="42"/>
      <c r="K77" s="41"/>
      <c r="L77" s="1"/>
      <c r="M77" s="1"/>
      <c r="N77" s="1"/>
    </row>
    <row r="78" spans="1:14" s="28" customFormat="1" ht="20.100000000000001" customHeight="1">
      <c r="A78" s="6"/>
      <c r="B78" s="32">
        <v>8</v>
      </c>
      <c r="C78" s="32"/>
      <c r="D78" s="32"/>
      <c r="E78" s="20" t="s">
        <v>120</v>
      </c>
      <c r="F78" s="20"/>
      <c r="G78" s="45"/>
      <c r="H78" s="45"/>
      <c r="I78" s="45"/>
      <c r="J78" s="45"/>
      <c r="K78" s="206"/>
      <c r="L78" s="207"/>
      <c r="M78" s="208"/>
      <c r="N78" s="1"/>
    </row>
    <row r="79" spans="1:14" s="28" customFormat="1" ht="20.100000000000001" customHeight="1">
      <c r="A79" s="6"/>
      <c r="B79" s="13" t="s">
        <v>275</v>
      </c>
      <c r="C79" s="71">
        <v>93653</v>
      </c>
      <c r="D79" s="71" t="s">
        <v>22</v>
      </c>
      <c r="E79" s="72" t="s">
        <v>121</v>
      </c>
      <c r="F79" s="73" t="s">
        <v>17</v>
      </c>
      <c r="G79" s="74">
        <v>3</v>
      </c>
      <c r="H79" s="63" t="e">
        <f>VLOOKUP(C79,#REF!,1,0)</f>
        <v>#REF!</v>
      </c>
      <c r="I79" s="63" t="e">
        <f>MATCH(C79,#REF!,0)</f>
        <v>#REF!</v>
      </c>
      <c r="J79" s="63" t="e">
        <f>INDEX(#REF!,$I79,10)</f>
        <v>#REF!</v>
      </c>
      <c r="K79" s="203" t="s">
        <v>211</v>
      </c>
      <c r="L79" s="204"/>
      <c r="M79" s="205"/>
      <c r="N79" s="1">
        <v>1.27</v>
      </c>
    </row>
    <row r="80" spans="1:14" s="28" customFormat="1" ht="20.100000000000001" customHeight="1">
      <c r="A80" s="6"/>
      <c r="B80" s="13" t="s">
        <v>276</v>
      </c>
      <c r="C80" s="71">
        <v>93655</v>
      </c>
      <c r="D80" s="71" t="s">
        <v>22</v>
      </c>
      <c r="E80" s="72" t="s">
        <v>122</v>
      </c>
      <c r="F80" s="73" t="s">
        <v>17</v>
      </c>
      <c r="G80" s="74">
        <v>2</v>
      </c>
      <c r="H80" s="63" t="e">
        <f>VLOOKUP(C80,#REF!,1,0)</f>
        <v>#REF!</v>
      </c>
      <c r="I80" s="63" t="e">
        <f>MATCH(C80,#REF!,0)</f>
        <v>#REF!</v>
      </c>
      <c r="J80" s="63" t="e">
        <f>INDEX(#REF!,$I80,10)</f>
        <v>#REF!</v>
      </c>
      <c r="K80" s="203" t="s">
        <v>211</v>
      </c>
      <c r="L80" s="204"/>
      <c r="M80" s="205"/>
      <c r="N80" s="1">
        <v>1.27</v>
      </c>
    </row>
    <row r="81" spans="1:14" s="28" customFormat="1" ht="20.100000000000001" customHeight="1">
      <c r="A81" s="6"/>
      <c r="B81" s="13" t="s">
        <v>277</v>
      </c>
      <c r="C81" s="71">
        <v>93663</v>
      </c>
      <c r="D81" s="71" t="s">
        <v>22</v>
      </c>
      <c r="E81" s="72" t="s">
        <v>123</v>
      </c>
      <c r="F81" s="73" t="s">
        <v>17</v>
      </c>
      <c r="G81" s="74">
        <v>1</v>
      </c>
      <c r="H81" s="63" t="e">
        <f>VLOOKUP(C81,#REF!,1,0)</f>
        <v>#REF!</v>
      </c>
      <c r="I81" s="63" t="e">
        <f>MATCH(C81,#REF!,0)</f>
        <v>#REF!</v>
      </c>
      <c r="J81" s="63" t="e">
        <f>INDEX(#REF!,$I81,10)</f>
        <v>#REF!</v>
      </c>
      <c r="K81" s="203" t="s">
        <v>211</v>
      </c>
      <c r="L81" s="204"/>
      <c r="M81" s="205"/>
      <c r="N81" s="1">
        <v>1.27</v>
      </c>
    </row>
    <row r="82" spans="1:14" s="28" customFormat="1" ht="20.100000000000001" customHeight="1">
      <c r="A82" s="6"/>
      <c r="B82" s="13" t="s">
        <v>278</v>
      </c>
      <c r="C82" s="71">
        <v>93662</v>
      </c>
      <c r="D82" s="71" t="s">
        <v>22</v>
      </c>
      <c r="E82" s="72" t="s">
        <v>124</v>
      </c>
      <c r="F82" s="73" t="s">
        <v>17</v>
      </c>
      <c r="G82" s="74">
        <v>1</v>
      </c>
      <c r="H82" s="63" t="e">
        <f>VLOOKUP(C82,#REF!,1,0)</f>
        <v>#REF!</v>
      </c>
      <c r="I82" s="63" t="e">
        <f>MATCH(C82,#REF!,0)</f>
        <v>#REF!</v>
      </c>
      <c r="J82" s="63" t="e">
        <f>INDEX(#REF!,$I82,10)</f>
        <v>#REF!</v>
      </c>
      <c r="K82" s="203" t="s">
        <v>211</v>
      </c>
      <c r="L82" s="204"/>
      <c r="M82" s="205"/>
      <c r="N82" s="1">
        <v>1.27</v>
      </c>
    </row>
    <row r="83" spans="1:14" s="28" customFormat="1" ht="20.100000000000001" customHeight="1">
      <c r="A83" s="6"/>
      <c r="B83" s="13" t="s">
        <v>279</v>
      </c>
      <c r="C83" s="71">
        <v>93664</v>
      </c>
      <c r="D83" s="71" t="s">
        <v>22</v>
      </c>
      <c r="E83" s="72" t="s">
        <v>125</v>
      </c>
      <c r="F83" s="73" t="s">
        <v>17</v>
      </c>
      <c r="G83" s="74">
        <v>1</v>
      </c>
      <c r="H83" s="63" t="e">
        <f>VLOOKUP(C83,#REF!,1,0)</f>
        <v>#REF!</v>
      </c>
      <c r="I83" s="63" t="e">
        <f>MATCH(C83,#REF!,0)</f>
        <v>#REF!</v>
      </c>
      <c r="J83" s="63" t="e">
        <f>INDEX(#REF!,$I83,10)</f>
        <v>#REF!</v>
      </c>
      <c r="K83" s="203" t="s">
        <v>211</v>
      </c>
      <c r="L83" s="204"/>
      <c r="M83" s="205"/>
      <c r="N83" s="1">
        <v>1.27</v>
      </c>
    </row>
    <row r="84" spans="1:14" s="28" customFormat="1" ht="20.100000000000001" customHeight="1">
      <c r="A84" s="6"/>
      <c r="B84" s="13" t="s">
        <v>280</v>
      </c>
      <c r="C84" s="71">
        <v>93665</v>
      </c>
      <c r="D84" s="71" t="s">
        <v>22</v>
      </c>
      <c r="E84" s="72" t="s">
        <v>126</v>
      </c>
      <c r="F84" s="73" t="s">
        <v>17</v>
      </c>
      <c r="G84" s="74">
        <v>1</v>
      </c>
      <c r="H84" s="63" t="e">
        <f>VLOOKUP(C84,#REF!,1,0)</f>
        <v>#REF!</v>
      </c>
      <c r="I84" s="63" t="e">
        <f>MATCH(C84,#REF!,0)</f>
        <v>#REF!</v>
      </c>
      <c r="J84" s="63" t="e">
        <f>INDEX(#REF!,$I84,10)</f>
        <v>#REF!</v>
      </c>
      <c r="K84" s="203" t="s">
        <v>211</v>
      </c>
      <c r="L84" s="204"/>
      <c r="M84" s="205"/>
      <c r="N84" s="1">
        <v>1.27</v>
      </c>
    </row>
    <row r="85" spans="1:14" s="28" customFormat="1" ht="20.100000000000001" customHeight="1">
      <c r="A85" s="6"/>
      <c r="B85" s="13" t="s">
        <v>179</v>
      </c>
      <c r="C85" s="71">
        <v>93671</v>
      </c>
      <c r="D85" s="71" t="s">
        <v>22</v>
      </c>
      <c r="E85" s="72" t="s">
        <v>127</v>
      </c>
      <c r="F85" s="73" t="s">
        <v>17</v>
      </c>
      <c r="G85" s="74">
        <v>1</v>
      </c>
      <c r="H85" s="63" t="e">
        <f>VLOOKUP(C85,#REF!,1,0)</f>
        <v>#REF!</v>
      </c>
      <c r="I85" s="63" t="e">
        <f>MATCH(C85,#REF!,0)</f>
        <v>#REF!</v>
      </c>
      <c r="J85" s="63" t="e">
        <f>INDEX(#REF!,$I85,10)</f>
        <v>#REF!</v>
      </c>
      <c r="K85" s="203" t="s">
        <v>211</v>
      </c>
      <c r="L85" s="204"/>
      <c r="M85" s="205"/>
      <c r="N85" s="1">
        <v>1.27</v>
      </c>
    </row>
    <row r="86" spans="1:14" s="28" customFormat="1" ht="20.100000000000001" customHeight="1">
      <c r="A86" s="6"/>
      <c r="B86" s="13" t="s">
        <v>180</v>
      </c>
      <c r="C86" s="71">
        <v>93673</v>
      </c>
      <c r="D86" s="71" t="s">
        <v>22</v>
      </c>
      <c r="E86" s="72" t="s">
        <v>128</v>
      </c>
      <c r="F86" s="73" t="s">
        <v>17</v>
      </c>
      <c r="G86" s="74">
        <v>1</v>
      </c>
      <c r="H86" s="63" t="e">
        <f>VLOOKUP(C86,#REF!,1,0)</f>
        <v>#REF!</v>
      </c>
      <c r="I86" s="63" t="e">
        <f>MATCH(C86,#REF!,0)</f>
        <v>#REF!</v>
      </c>
      <c r="J86" s="63" t="e">
        <f>INDEX(#REF!,$I86,10)</f>
        <v>#REF!</v>
      </c>
      <c r="K86" s="203" t="s">
        <v>211</v>
      </c>
      <c r="L86" s="204"/>
      <c r="M86" s="205"/>
      <c r="N86" s="1">
        <v>1.27</v>
      </c>
    </row>
    <row r="87" spans="1:14" s="28" customFormat="1" ht="20.100000000000001" customHeight="1">
      <c r="A87" s="6"/>
      <c r="B87" s="13" t="s">
        <v>181</v>
      </c>
      <c r="C87" s="13">
        <v>91834</v>
      </c>
      <c r="D87" s="13" t="s">
        <v>22</v>
      </c>
      <c r="E87" s="14" t="s">
        <v>129</v>
      </c>
      <c r="F87" s="71" t="s">
        <v>32</v>
      </c>
      <c r="G87" s="75">
        <v>25</v>
      </c>
      <c r="H87" s="63" t="e">
        <f>VLOOKUP(C87,#REF!,1,0)</f>
        <v>#REF!</v>
      </c>
      <c r="I87" s="63" t="e">
        <f>MATCH(C87,#REF!,0)</f>
        <v>#REF!</v>
      </c>
      <c r="J87" s="63" t="e">
        <f>INDEX(#REF!,$I87,10)</f>
        <v>#REF!</v>
      </c>
      <c r="K87" s="203" t="s">
        <v>211</v>
      </c>
      <c r="L87" s="204"/>
      <c r="M87" s="205"/>
      <c r="N87" s="1">
        <v>1.27</v>
      </c>
    </row>
    <row r="88" spans="1:14" s="28" customFormat="1" ht="20.100000000000001" customHeight="1">
      <c r="A88" s="6"/>
      <c r="B88" s="13" t="s">
        <v>182</v>
      </c>
      <c r="C88" s="13">
        <v>91836</v>
      </c>
      <c r="D88" s="13" t="s">
        <v>22</v>
      </c>
      <c r="E88" s="14" t="s">
        <v>130</v>
      </c>
      <c r="F88" s="71" t="s">
        <v>32</v>
      </c>
      <c r="G88" s="75">
        <v>30</v>
      </c>
      <c r="H88" s="63" t="e">
        <f>VLOOKUP(C88,#REF!,1,0)</f>
        <v>#REF!</v>
      </c>
      <c r="I88" s="63" t="e">
        <f>MATCH(C88,#REF!,0)</f>
        <v>#REF!</v>
      </c>
      <c r="J88" s="63" t="e">
        <f>INDEX(#REF!,$I88,10)</f>
        <v>#REF!</v>
      </c>
      <c r="K88" s="203" t="s">
        <v>211</v>
      </c>
      <c r="L88" s="204"/>
      <c r="M88" s="205"/>
      <c r="N88" s="1">
        <v>1.27</v>
      </c>
    </row>
    <row r="89" spans="1:14" s="28" customFormat="1" ht="20.100000000000001" customHeight="1">
      <c r="A89" s="6"/>
      <c r="B89" s="13" t="s">
        <v>281</v>
      </c>
      <c r="C89" s="71">
        <v>91926</v>
      </c>
      <c r="D89" s="71" t="s">
        <v>22</v>
      </c>
      <c r="E89" s="72" t="s">
        <v>131</v>
      </c>
      <c r="F89" s="71" t="s">
        <v>32</v>
      </c>
      <c r="G89" s="75">
        <v>60</v>
      </c>
      <c r="H89" s="63" t="e">
        <f>VLOOKUP(C89,#REF!,1,0)</f>
        <v>#REF!</v>
      </c>
      <c r="I89" s="63" t="e">
        <f>MATCH(C89,#REF!,0)</f>
        <v>#REF!</v>
      </c>
      <c r="J89" s="63" t="e">
        <f>INDEX(#REF!,$I89,10)</f>
        <v>#REF!</v>
      </c>
      <c r="K89" s="203" t="s">
        <v>211</v>
      </c>
      <c r="L89" s="204"/>
      <c r="M89" s="205"/>
      <c r="N89" s="1">
        <v>1.27</v>
      </c>
    </row>
    <row r="90" spans="1:14" s="28" customFormat="1" ht="20.100000000000001" customHeight="1">
      <c r="A90" s="6"/>
      <c r="B90" s="13" t="s">
        <v>282</v>
      </c>
      <c r="C90" s="71">
        <v>91929</v>
      </c>
      <c r="D90" s="71" t="s">
        <v>22</v>
      </c>
      <c r="E90" s="72" t="s">
        <v>132</v>
      </c>
      <c r="F90" s="71" t="s">
        <v>32</v>
      </c>
      <c r="G90" s="75">
        <v>40</v>
      </c>
      <c r="H90" s="63" t="e">
        <f>VLOOKUP(C90,#REF!,1,0)</f>
        <v>#REF!</v>
      </c>
      <c r="I90" s="63" t="e">
        <f>MATCH(C90,#REF!,0)</f>
        <v>#REF!</v>
      </c>
      <c r="J90" s="63" t="e">
        <f>INDEX(#REF!,$I90,10)</f>
        <v>#REF!</v>
      </c>
      <c r="K90" s="203" t="s">
        <v>211</v>
      </c>
      <c r="L90" s="204"/>
      <c r="M90" s="205"/>
      <c r="N90" s="1">
        <v>1.27</v>
      </c>
    </row>
    <row r="91" spans="1:14" s="28" customFormat="1" ht="20.100000000000001" customHeight="1">
      <c r="A91" s="6"/>
      <c r="B91" s="13" t="s">
        <v>283</v>
      </c>
      <c r="C91" s="71">
        <v>91931</v>
      </c>
      <c r="D91" s="71" t="s">
        <v>22</v>
      </c>
      <c r="E91" s="72" t="s">
        <v>133</v>
      </c>
      <c r="F91" s="71" t="s">
        <v>32</v>
      </c>
      <c r="G91" s="75">
        <v>16</v>
      </c>
      <c r="H91" s="63" t="e">
        <f>VLOOKUP(C91,#REF!,1,0)</f>
        <v>#REF!</v>
      </c>
      <c r="I91" s="63" t="e">
        <f>MATCH(C91,#REF!,0)</f>
        <v>#REF!</v>
      </c>
      <c r="J91" s="63" t="e">
        <f>INDEX(#REF!,$I91,10)</f>
        <v>#REF!</v>
      </c>
      <c r="K91" s="203" t="s">
        <v>211</v>
      </c>
      <c r="L91" s="204"/>
      <c r="M91" s="205"/>
      <c r="N91" s="1">
        <v>1.27</v>
      </c>
    </row>
    <row r="92" spans="1:14" s="28" customFormat="1" ht="20.100000000000001" customHeight="1">
      <c r="A92" s="6"/>
      <c r="B92" s="13" t="s">
        <v>284</v>
      </c>
      <c r="C92" s="71">
        <v>91932</v>
      </c>
      <c r="D92" s="71" t="s">
        <v>22</v>
      </c>
      <c r="E92" s="14" t="s">
        <v>134</v>
      </c>
      <c r="F92" s="71" t="s">
        <v>32</v>
      </c>
      <c r="G92" s="75">
        <v>20</v>
      </c>
      <c r="H92" s="63" t="e">
        <f>VLOOKUP(C92,#REF!,1,0)</f>
        <v>#REF!</v>
      </c>
      <c r="I92" s="63" t="e">
        <f>MATCH(C92,#REF!,0)</f>
        <v>#REF!</v>
      </c>
      <c r="J92" s="63" t="e">
        <f>INDEX(#REF!,$I92,10)</f>
        <v>#REF!</v>
      </c>
      <c r="K92" s="203" t="s">
        <v>211</v>
      </c>
      <c r="L92" s="204"/>
      <c r="M92" s="205"/>
      <c r="N92" s="1">
        <v>1.27</v>
      </c>
    </row>
    <row r="93" spans="1:14" s="28" customFormat="1" ht="20.100000000000001" customHeight="1">
      <c r="A93" s="6"/>
      <c r="B93" s="13" t="s">
        <v>285</v>
      </c>
      <c r="C93" s="71">
        <v>92984</v>
      </c>
      <c r="D93" s="71" t="s">
        <v>22</v>
      </c>
      <c r="E93" s="14" t="s">
        <v>135</v>
      </c>
      <c r="F93" s="71" t="s">
        <v>32</v>
      </c>
      <c r="G93" s="75">
        <v>30</v>
      </c>
      <c r="H93" s="63" t="e">
        <f>VLOOKUP(C93,#REF!,1,0)</f>
        <v>#REF!</v>
      </c>
      <c r="I93" s="63" t="e">
        <f>MATCH(C93,#REF!,0)</f>
        <v>#REF!</v>
      </c>
      <c r="J93" s="63" t="e">
        <f>INDEX(#REF!,$I93,10)</f>
        <v>#REF!</v>
      </c>
      <c r="K93" s="203" t="s">
        <v>211</v>
      </c>
      <c r="L93" s="204"/>
      <c r="M93" s="205"/>
      <c r="N93" s="1">
        <v>1.27</v>
      </c>
    </row>
    <row r="94" spans="1:14" s="28" customFormat="1" ht="20.100000000000001" customHeight="1">
      <c r="A94" s="6"/>
      <c r="B94" s="13" t="s">
        <v>286</v>
      </c>
      <c r="C94" s="13" t="s">
        <v>140</v>
      </c>
      <c r="D94" s="13" t="s">
        <v>74</v>
      </c>
      <c r="E94" s="14" t="s">
        <v>136</v>
      </c>
      <c r="F94" s="71" t="s">
        <v>17</v>
      </c>
      <c r="G94" s="76">
        <v>3</v>
      </c>
      <c r="H94" s="63" t="e">
        <f>VLOOKUP(C94,#REF!,1,0)</f>
        <v>#REF!</v>
      </c>
      <c r="I94" s="63" t="e">
        <f>MATCH(C94,#REF!,0)</f>
        <v>#REF!</v>
      </c>
      <c r="J94" s="63" t="e">
        <f>INDEX(#REF!,$I94,10)</f>
        <v>#REF!</v>
      </c>
      <c r="K94" s="203" t="s">
        <v>211</v>
      </c>
      <c r="L94" s="204"/>
      <c r="M94" s="205"/>
      <c r="N94" s="1">
        <v>1.27</v>
      </c>
    </row>
    <row r="95" spans="1:14" s="28" customFormat="1" ht="20.100000000000001" customHeight="1">
      <c r="A95" s="6"/>
      <c r="B95" s="13" t="s">
        <v>287</v>
      </c>
      <c r="C95" s="71">
        <v>91994</v>
      </c>
      <c r="D95" s="71" t="s">
        <v>22</v>
      </c>
      <c r="E95" s="72" t="s">
        <v>137</v>
      </c>
      <c r="F95" s="71" t="s">
        <v>17</v>
      </c>
      <c r="G95" s="77">
        <v>10</v>
      </c>
      <c r="H95" s="63" t="e">
        <f>VLOOKUP(C95,#REF!,1,0)</f>
        <v>#REF!</v>
      </c>
      <c r="I95" s="63" t="e">
        <f>MATCH(C95,#REF!,0)</f>
        <v>#REF!</v>
      </c>
      <c r="J95" s="63" t="e">
        <f>INDEX(#REF!,$I95,10)</f>
        <v>#REF!</v>
      </c>
      <c r="K95" s="203" t="s">
        <v>211</v>
      </c>
      <c r="L95" s="204"/>
      <c r="M95" s="205"/>
      <c r="N95" s="1">
        <v>1.27</v>
      </c>
    </row>
    <row r="96" spans="1:14" s="28" customFormat="1" ht="20.100000000000001" customHeight="1">
      <c r="A96" s="6"/>
      <c r="B96" s="13" t="s">
        <v>288</v>
      </c>
      <c r="C96" s="71">
        <v>91995</v>
      </c>
      <c r="D96" s="71" t="s">
        <v>22</v>
      </c>
      <c r="E96" s="72" t="s">
        <v>138</v>
      </c>
      <c r="F96" s="71" t="s">
        <v>17</v>
      </c>
      <c r="G96" s="77">
        <v>10</v>
      </c>
      <c r="H96" s="63" t="e">
        <f>VLOOKUP(C96,#REF!,1,0)</f>
        <v>#REF!</v>
      </c>
      <c r="I96" s="63" t="e">
        <f>MATCH(C96,#REF!,0)</f>
        <v>#REF!</v>
      </c>
      <c r="J96" s="63" t="e">
        <f>INDEX(#REF!,$I96,10)</f>
        <v>#REF!</v>
      </c>
      <c r="K96" s="203" t="s">
        <v>211</v>
      </c>
      <c r="L96" s="204"/>
      <c r="M96" s="205"/>
      <c r="N96" s="1">
        <v>1.27</v>
      </c>
    </row>
    <row r="97" spans="1:14" s="28" customFormat="1" ht="20.100000000000001" customHeight="1">
      <c r="A97" s="6"/>
      <c r="B97" s="13" t="s">
        <v>289</v>
      </c>
      <c r="C97" s="71">
        <v>92026</v>
      </c>
      <c r="D97" s="71" t="s">
        <v>22</v>
      </c>
      <c r="E97" s="72" t="s">
        <v>139</v>
      </c>
      <c r="F97" s="71" t="s">
        <v>17</v>
      </c>
      <c r="G97" s="77">
        <v>8</v>
      </c>
      <c r="H97" s="63" t="e">
        <f>VLOOKUP(C97,#REF!,1,0)</f>
        <v>#REF!</v>
      </c>
      <c r="I97" s="63" t="e">
        <f>MATCH(C97,#REF!,0)</f>
        <v>#REF!</v>
      </c>
      <c r="J97" s="63" t="e">
        <f>INDEX(#REF!,$I97,10)</f>
        <v>#REF!</v>
      </c>
      <c r="K97" s="203" t="s">
        <v>211</v>
      </c>
      <c r="L97" s="204"/>
      <c r="M97" s="205"/>
      <c r="N97" s="1">
        <v>1.27</v>
      </c>
    </row>
    <row r="98" spans="1:14" s="28" customFormat="1" ht="20.100000000000001" customHeight="1">
      <c r="A98" s="6"/>
      <c r="B98" s="6"/>
      <c r="C98" s="6"/>
      <c r="D98" s="6"/>
      <c r="E98" s="8"/>
      <c r="F98" s="6"/>
      <c r="G98" s="42"/>
      <c r="H98" s="42"/>
      <c r="I98" s="42"/>
      <c r="J98" s="42"/>
      <c r="K98" s="41"/>
      <c r="L98" s="1"/>
      <c r="M98" s="1"/>
      <c r="N98" s="1"/>
    </row>
    <row r="99" spans="1:14" s="28" customFormat="1" ht="20.100000000000001" customHeight="1">
      <c r="A99" s="6"/>
      <c r="B99" s="32">
        <v>9</v>
      </c>
      <c r="C99" s="32"/>
      <c r="D99" s="32"/>
      <c r="E99" s="20" t="s">
        <v>141</v>
      </c>
      <c r="F99" s="20"/>
      <c r="G99" s="45"/>
      <c r="H99" s="45"/>
      <c r="I99" s="45"/>
      <c r="J99" s="45"/>
      <c r="K99" s="206"/>
      <c r="L99" s="207"/>
      <c r="M99" s="208"/>
      <c r="N99" s="1"/>
    </row>
    <row r="100" spans="1:14" s="28" customFormat="1" ht="20.100000000000001" customHeight="1">
      <c r="A100" s="6"/>
      <c r="B100" s="13" t="s">
        <v>183</v>
      </c>
      <c r="C100" s="73">
        <v>89402</v>
      </c>
      <c r="D100" s="73" t="s">
        <v>22</v>
      </c>
      <c r="E100" s="23" t="s">
        <v>142</v>
      </c>
      <c r="F100" s="12" t="s">
        <v>32</v>
      </c>
      <c r="G100" s="46">
        <v>15</v>
      </c>
      <c r="H100" s="63" t="e">
        <f>VLOOKUP(C100,#REF!,1,0)</f>
        <v>#REF!</v>
      </c>
      <c r="I100" s="63" t="e">
        <f>MATCH(C100,#REF!,0)</f>
        <v>#REF!</v>
      </c>
      <c r="J100" s="63" t="e">
        <f>INDEX(#REF!,$I100,10)</f>
        <v>#REF!</v>
      </c>
      <c r="K100" s="203" t="s">
        <v>200</v>
      </c>
      <c r="L100" s="204"/>
      <c r="M100" s="205"/>
      <c r="N100" s="1">
        <f>N97</f>
        <v>1.27</v>
      </c>
    </row>
    <row r="101" spans="1:14" s="28" customFormat="1" ht="20.100000000000001" customHeight="1">
      <c r="A101" s="6"/>
      <c r="B101" s="13" t="s">
        <v>184</v>
      </c>
      <c r="C101" s="73">
        <v>89403</v>
      </c>
      <c r="D101" s="73" t="s">
        <v>22</v>
      </c>
      <c r="E101" s="23" t="s">
        <v>143</v>
      </c>
      <c r="F101" s="12" t="s">
        <v>32</v>
      </c>
      <c r="G101" s="46">
        <v>20</v>
      </c>
      <c r="H101" s="63" t="e">
        <f>VLOOKUP(C101,#REF!,1,0)</f>
        <v>#REF!</v>
      </c>
      <c r="I101" s="63" t="e">
        <f>MATCH(C101,#REF!,0)</f>
        <v>#REF!</v>
      </c>
      <c r="J101" s="63" t="e">
        <f>INDEX(#REF!,$I101,10)</f>
        <v>#REF!</v>
      </c>
      <c r="K101" s="203" t="s">
        <v>200</v>
      </c>
      <c r="L101" s="204"/>
      <c r="M101" s="205"/>
      <c r="N101" s="1">
        <v>1.27</v>
      </c>
    </row>
    <row r="102" spans="1:14" s="28" customFormat="1" ht="20.100000000000001" customHeight="1">
      <c r="A102" s="6"/>
      <c r="B102" s="13" t="s">
        <v>185</v>
      </c>
      <c r="C102" s="73">
        <v>89448</v>
      </c>
      <c r="D102" s="73" t="s">
        <v>22</v>
      </c>
      <c r="E102" s="23" t="s">
        <v>144</v>
      </c>
      <c r="F102" s="12" t="s">
        <v>32</v>
      </c>
      <c r="G102" s="46">
        <v>15</v>
      </c>
      <c r="H102" s="63" t="e">
        <f>VLOOKUP(C102,#REF!,1,0)</f>
        <v>#REF!</v>
      </c>
      <c r="I102" s="63" t="e">
        <f>MATCH(C102,#REF!,0)</f>
        <v>#REF!</v>
      </c>
      <c r="J102" s="63" t="e">
        <f>INDEX(#REF!,$I102,10)</f>
        <v>#REF!</v>
      </c>
      <c r="K102" s="203" t="s">
        <v>200</v>
      </c>
      <c r="L102" s="204"/>
      <c r="M102" s="205"/>
      <c r="N102" s="1">
        <v>1.27</v>
      </c>
    </row>
    <row r="103" spans="1:14" s="28" customFormat="1" ht="33" customHeight="1">
      <c r="A103" s="6"/>
      <c r="B103" s="13" t="s">
        <v>186</v>
      </c>
      <c r="C103" s="12">
        <v>99635</v>
      </c>
      <c r="D103" s="12" t="s">
        <v>22</v>
      </c>
      <c r="E103" s="23" t="s">
        <v>145</v>
      </c>
      <c r="F103" s="12" t="s">
        <v>17</v>
      </c>
      <c r="G103" s="46">
        <v>8</v>
      </c>
      <c r="H103" s="63" t="e">
        <f>VLOOKUP(C103,#REF!,1,0)</f>
        <v>#REF!</v>
      </c>
      <c r="I103" s="63" t="e">
        <f>MATCH(C103,#REF!,0)</f>
        <v>#REF!</v>
      </c>
      <c r="J103" s="63" t="e">
        <f>INDEX(#REF!,$I103,10)</f>
        <v>#REF!</v>
      </c>
      <c r="K103" s="203" t="s">
        <v>200</v>
      </c>
      <c r="L103" s="204"/>
      <c r="M103" s="205"/>
      <c r="N103" s="1">
        <v>1.27</v>
      </c>
    </row>
    <row r="104" spans="1:14" s="28" customFormat="1" ht="20.100000000000001" customHeight="1">
      <c r="A104" s="6"/>
      <c r="B104" s="13" t="s">
        <v>187</v>
      </c>
      <c r="C104" s="12" t="s">
        <v>156</v>
      </c>
      <c r="D104" s="12" t="s">
        <v>74</v>
      </c>
      <c r="E104" s="11" t="s">
        <v>146</v>
      </c>
      <c r="F104" s="12" t="s">
        <v>17</v>
      </c>
      <c r="G104" s="46">
        <v>8</v>
      </c>
      <c r="H104" s="63" t="e">
        <f>VLOOKUP(C104,#REF!,1,0)</f>
        <v>#REF!</v>
      </c>
      <c r="I104" s="63" t="e">
        <f>MATCH(C104,#REF!,0)</f>
        <v>#REF!</v>
      </c>
      <c r="J104" s="63" t="e">
        <f>INDEX(#REF!,$I104,10)</f>
        <v>#REF!</v>
      </c>
      <c r="K104" s="203" t="s">
        <v>200</v>
      </c>
      <c r="L104" s="204"/>
      <c r="M104" s="205"/>
      <c r="N104" s="1">
        <f t="shared" ref="N104:N112" si="0">N100</f>
        <v>1.27</v>
      </c>
    </row>
    <row r="105" spans="1:14" s="28" customFormat="1" ht="20.100000000000001" customHeight="1">
      <c r="A105" s="6"/>
      <c r="B105" s="13" t="s">
        <v>290</v>
      </c>
      <c r="C105" s="12" t="s">
        <v>158</v>
      </c>
      <c r="D105" s="12" t="s">
        <v>74</v>
      </c>
      <c r="E105" s="23" t="s">
        <v>147</v>
      </c>
      <c r="F105" s="12" t="s">
        <v>32</v>
      </c>
      <c r="G105" s="46">
        <v>20</v>
      </c>
      <c r="H105" s="63" t="e">
        <f>VLOOKUP(C105,#REF!,1,0)</f>
        <v>#REF!</v>
      </c>
      <c r="I105" s="63" t="e">
        <f>MATCH(C105,#REF!,0)</f>
        <v>#REF!</v>
      </c>
      <c r="J105" s="63" t="e">
        <f>INDEX(#REF!,$I105,10)</f>
        <v>#REF!</v>
      </c>
      <c r="K105" s="203" t="s">
        <v>200</v>
      </c>
      <c r="L105" s="204"/>
      <c r="M105" s="205"/>
      <c r="N105" s="1">
        <f t="shared" si="0"/>
        <v>1.27</v>
      </c>
    </row>
    <row r="106" spans="1:14" s="28" customFormat="1" ht="20.100000000000001" customHeight="1">
      <c r="A106" s="6"/>
      <c r="B106" s="13" t="s">
        <v>291</v>
      </c>
      <c r="C106" s="12" t="s">
        <v>157</v>
      </c>
      <c r="D106" s="12" t="s">
        <v>74</v>
      </c>
      <c r="E106" s="23" t="s">
        <v>148</v>
      </c>
      <c r="F106" s="12" t="s">
        <v>32</v>
      </c>
      <c r="G106" s="46">
        <v>12</v>
      </c>
      <c r="H106" s="63" t="e">
        <f>VLOOKUP(C106,#REF!,1,0)</f>
        <v>#REF!</v>
      </c>
      <c r="I106" s="63" t="e">
        <f>MATCH(C106,#REF!,0)</f>
        <v>#REF!</v>
      </c>
      <c r="J106" s="63" t="e">
        <f>INDEX(#REF!,$I106,10)</f>
        <v>#REF!</v>
      </c>
      <c r="K106" s="203" t="s">
        <v>200</v>
      </c>
      <c r="L106" s="204"/>
      <c r="M106" s="205"/>
      <c r="N106" s="1">
        <f t="shared" si="0"/>
        <v>1.27</v>
      </c>
    </row>
    <row r="107" spans="1:14" s="28" customFormat="1" ht="20.100000000000001" customHeight="1">
      <c r="A107" s="6"/>
      <c r="B107" s="13" t="s">
        <v>292</v>
      </c>
      <c r="C107" s="12" t="s">
        <v>159</v>
      </c>
      <c r="D107" s="12" t="s">
        <v>74</v>
      </c>
      <c r="E107" s="23" t="s">
        <v>149</v>
      </c>
      <c r="F107" s="12" t="s">
        <v>32</v>
      </c>
      <c r="G107" s="46">
        <v>10</v>
      </c>
      <c r="H107" s="63" t="e">
        <f>VLOOKUP(C107,#REF!,1,0)</f>
        <v>#REF!</v>
      </c>
      <c r="I107" s="63" t="e">
        <f>MATCH(C107,#REF!,0)</f>
        <v>#REF!</v>
      </c>
      <c r="J107" s="63" t="e">
        <f>INDEX(#REF!,$I107,10)</f>
        <v>#REF!</v>
      </c>
      <c r="K107" s="203" t="s">
        <v>200</v>
      </c>
      <c r="L107" s="204"/>
      <c r="M107" s="205"/>
      <c r="N107" s="1">
        <f t="shared" si="0"/>
        <v>1.27</v>
      </c>
    </row>
    <row r="108" spans="1:14" s="28" customFormat="1" ht="20.100000000000001" customHeight="1">
      <c r="A108" s="6"/>
      <c r="B108" s="13" t="s">
        <v>293</v>
      </c>
      <c r="C108" s="12">
        <v>100851</v>
      </c>
      <c r="D108" s="12" t="s">
        <v>22</v>
      </c>
      <c r="E108" s="23" t="s">
        <v>150</v>
      </c>
      <c r="F108" s="12" t="s">
        <v>17</v>
      </c>
      <c r="G108" s="46">
        <v>7</v>
      </c>
      <c r="H108" s="63" t="e">
        <f>VLOOKUP(C108,#REF!,1,0)</f>
        <v>#REF!</v>
      </c>
      <c r="I108" s="63" t="e">
        <f>MATCH(C108,#REF!,0)</f>
        <v>#REF!</v>
      </c>
      <c r="J108" s="63" t="e">
        <f>INDEX(#REF!,$I108,10)</f>
        <v>#REF!</v>
      </c>
      <c r="K108" s="203" t="s">
        <v>200</v>
      </c>
      <c r="L108" s="204"/>
      <c r="M108" s="205"/>
      <c r="N108" s="1">
        <f t="shared" si="0"/>
        <v>1.27</v>
      </c>
    </row>
    <row r="109" spans="1:14" s="28" customFormat="1" ht="34.5" customHeight="1">
      <c r="A109" s="6"/>
      <c r="B109" s="13" t="s">
        <v>294</v>
      </c>
      <c r="C109" s="78" t="s">
        <v>160</v>
      </c>
      <c r="D109" s="79" t="s">
        <v>74</v>
      </c>
      <c r="E109" s="23" t="s">
        <v>151</v>
      </c>
      <c r="F109" s="12" t="s">
        <v>152</v>
      </c>
      <c r="G109" s="46">
        <v>4</v>
      </c>
      <c r="H109" s="63" t="e">
        <f>VLOOKUP(C109,#REF!,1,0)</f>
        <v>#REF!</v>
      </c>
      <c r="I109" s="63" t="e">
        <f>MATCH(C109,#REF!,0)</f>
        <v>#REF!</v>
      </c>
      <c r="J109" s="63" t="e">
        <f>INDEX(#REF!,$I109,10)</f>
        <v>#REF!</v>
      </c>
      <c r="K109" s="203" t="s">
        <v>200</v>
      </c>
      <c r="L109" s="204"/>
      <c r="M109" s="205"/>
      <c r="N109" s="1">
        <f t="shared" si="0"/>
        <v>1.27</v>
      </c>
    </row>
    <row r="110" spans="1:14" s="28" customFormat="1" ht="20.100000000000001" customHeight="1">
      <c r="A110" s="6"/>
      <c r="B110" s="13" t="s">
        <v>295</v>
      </c>
      <c r="C110" s="12">
        <v>86906</v>
      </c>
      <c r="D110" s="12" t="s">
        <v>22</v>
      </c>
      <c r="E110" s="23" t="s">
        <v>153</v>
      </c>
      <c r="F110" s="12" t="s">
        <v>17</v>
      </c>
      <c r="G110" s="46">
        <v>10</v>
      </c>
      <c r="H110" s="63" t="e">
        <f>VLOOKUP(C110,#REF!,1,0)</f>
        <v>#REF!</v>
      </c>
      <c r="I110" s="63" t="e">
        <f>MATCH(C110,#REF!,0)</f>
        <v>#REF!</v>
      </c>
      <c r="J110" s="63" t="e">
        <f>INDEX(#REF!,$I110,10)</f>
        <v>#REF!</v>
      </c>
      <c r="K110" s="203" t="s">
        <v>200</v>
      </c>
      <c r="L110" s="204"/>
      <c r="M110" s="205"/>
      <c r="N110" s="1">
        <f t="shared" si="0"/>
        <v>1.27</v>
      </c>
    </row>
    <row r="111" spans="1:14" s="28" customFormat="1" ht="33.75" customHeight="1">
      <c r="A111" s="6"/>
      <c r="B111" s="13" t="s">
        <v>296</v>
      </c>
      <c r="C111" s="12">
        <v>86914</v>
      </c>
      <c r="D111" s="12" t="s">
        <v>22</v>
      </c>
      <c r="E111" s="23" t="s">
        <v>154</v>
      </c>
      <c r="F111" s="12" t="s">
        <v>17</v>
      </c>
      <c r="G111" s="46">
        <v>10</v>
      </c>
      <c r="H111" s="63" t="e">
        <f>VLOOKUP(C111,#REF!,1,0)</f>
        <v>#REF!</v>
      </c>
      <c r="I111" s="63" t="e">
        <f>MATCH(C111,#REF!,0)</f>
        <v>#REF!</v>
      </c>
      <c r="J111" s="63" t="e">
        <f>INDEX(#REF!,$I111,10)</f>
        <v>#REF!</v>
      </c>
      <c r="K111" s="203" t="s">
        <v>200</v>
      </c>
      <c r="L111" s="204"/>
      <c r="M111" s="205"/>
      <c r="N111" s="1">
        <f t="shared" si="0"/>
        <v>1.27</v>
      </c>
    </row>
    <row r="112" spans="1:14" s="28" customFormat="1" ht="36" customHeight="1">
      <c r="A112" s="6"/>
      <c r="B112" s="13" t="s">
        <v>297</v>
      </c>
      <c r="C112" s="12">
        <v>86909</v>
      </c>
      <c r="D112" s="12" t="s">
        <v>22</v>
      </c>
      <c r="E112" s="23" t="s">
        <v>155</v>
      </c>
      <c r="F112" s="12" t="s">
        <v>17</v>
      </c>
      <c r="G112" s="46">
        <v>13</v>
      </c>
      <c r="H112" s="63" t="e">
        <f>VLOOKUP(C112,#REF!,1,0)</f>
        <v>#REF!</v>
      </c>
      <c r="I112" s="63" t="e">
        <f>MATCH(C112,#REF!,0)</f>
        <v>#REF!</v>
      </c>
      <c r="J112" s="63" t="e">
        <f>INDEX(#REF!,$I112,10)</f>
        <v>#REF!</v>
      </c>
      <c r="K112" s="203" t="s">
        <v>200</v>
      </c>
      <c r="L112" s="204"/>
      <c r="M112" s="205"/>
      <c r="N112" s="1">
        <f t="shared" si="0"/>
        <v>1.27</v>
      </c>
    </row>
    <row r="113" spans="2:14" ht="20.100000000000001" customHeight="1">
      <c r="B113" s="32">
        <v>10</v>
      </c>
      <c r="C113" s="32"/>
      <c r="D113" s="32"/>
      <c r="E113" s="20" t="s">
        <v>3</v>
      </c>
      <c r="F113" s="20"/>
      <c r="G113" s="45"/>
      <c r="H113" s="45"/>
      <c r="I113" s="45"/>
      <c r="J113" s="45"/>
      <c r="K113" s="206"/>
      <c r="L113" s="207"/>
      <c r="M113" s="208"/>
    </row>
    <row r="114" spans="2:14" ht="20.100000000000001" customHeight="1" outlineLevel="1">
      <c r="B114" s="13" t="s">
        <v>114</v>
      </c>
      <c r="C114" s="13" t="s">
        <v>214</v>
      </c>
      <c r="D114" s="13" t="s">
        <v>74</v>
      </c>
      <c r="E114" s="24" t="s">
        <v>4</v>
      </c>
      <c r="F114" s="13" t="s">
        <v>23</v>
      </c>
      <c r="G114" s="44">
        <v>1323.58</v>
      </c>
      <c r="H114" s="63" t="e">
        <f>VLOOKUP(C114,#REF!,1,0)</f>
        <v>#REF!</v>
      </c>
      <c r="I114" s="63" t="e">
        <f>MATCH(C114,#REF!,0)</f>
        <v>#REF!</v>
      </c>
      <c r="J114" s="63" t="e">
        <f>INDEX(#REF!,$I114,10)</f>
        <v>#REF!</v>
      </c>
      <c r="K114" s="203" t="s">
        <v>200</v>
      </c>
      <c r="L114" s="204"/>
      <c r="M114" s="205"/>
    </row>
    <row r="115" spans="2:14" ht="20.100000000000001" customHeight="1">
      <c r="B115" s="6"/>
      <c r="C115" s="6"/>
      <c r="D115" s="6"/>
      <c r="G115" s="42"/>
      <c r="H115" s="42"/>
      <c r="I115" s="42"/>
      <c r="J115" s="42"/>
      <c r="K115" s="41"/>
      <c r="N115" s="25"/>
    </row>
    <row r="116" spans="2:14" ht="20.100000000000001" customHeight="1" collapsed="1">
      <c r="G116" s="42"/>
      <c r="H116" s="42"/>
      <c r="I116" s="42"/>
      <c r="J116" s="42"/>
      <c r="K116" s="41"/>
    </row>
    <row r="117" spans="2:14" s="6" customFormat="1">
      <c r="B117" s="7"/>
      <c r="C117" s="7"/>
      <c r="D117" s="7"/>
      <c r="E117" s="30"/>
      <c r="G117" s="40"/>
      <c r="H117" s="40"/>
      <c r="I117" s="40"/>
      <c r="J117" s="40"/>
      <c r="K117" s="39"/>
      <c r="L117" s="1"/>
      <c r="M117" s="1"/>
      <c r="N117" s="1"/>
    </row>
  </sheetData>
  <mergeCells count="99">
    <mergeCell ref="K85:M85"/>
    <mergeCell ref="K86:M86"/>
    <mergeCell ref="K87:M87"/>
    <mergeCell ref="K112:M112"/>
    <mergeCell ref="K113:M113"/>
    <mergeCell ref="K114:M114"/>
    <mergeCell ref="B9:M10"/>
    <mergeCell ref="K104:M104"/>
    <mergeCell ref="K105:M105"/>
    <mergeCell ref="K106:M106"/>
    <mergeCell ref="K107:M107"/>
    <mergeCell ref="K91:M91"/>
    <mergeCell ref="K92:M92"/>
    <mergeCell ref="K93:M93"/>
    <mergeCell ref="K94:M94"/>
    <mergeCell ref="K95:M95"/>
    <mergeCell ref="K96:M96"/>
    <mergeCell ref="K90:M90"/>
    <mergeCell ref="K79:M79"/>
    <mergeCell ref="K110:M110"/>
    <mergeCell ref="K111:M111"/>
    <mergeCell ref="K88:M88"/>
    <mergeCell ref="K89:M89"/>
    <mergeCell ref="K78:M78"/>
    <mergeCell ref="K80:M80"/>
    <mergeCell ref="K81:M81"/>
    <mergeCell ref="K82:M82"/>
    <mergeCell ref="K108:M108"/>
    <mergeCell ref="K109:M109"/>
    <mergeCell ref="K97:M97"/>
    <mergeCell ref="K99:M99"/>
    <mergeCell ref="K100:M100"/>
    <mergeCell ref="K101:M101"/>
    <mergeCell ref="K102:M102"/>
    <mergeCell ref="K103:M103"/>
    <mergeCell ref="K76:M76"/>
    <mergeCell ref="K83:M83"/>
    <mergeCell ref="K84:M84"/>
    <mergeCell ref="K64:M64"/>
    <mergeCell ref="K65:M65"/>
    <mergeCell ref="K71:M71"/>
    <mergeCell ref="K72:M72"/>
    <mergeCell ref="K73:M73"/>
    <mergeCell ref="K74:M74"/>
    <mergeCell ref="K75:M75"/>
    <mergeCell ref="K66:M66"/>
    <mergeCell ref="K67:M67"/>
    <mergeCell ref="K68:M68"/>
    <mergeCell ref="K69:M69"/>
    <mergeCell ref="K70:M70"/>
    <mergeCell ref="K47:M47"/>
    <mergeCell ref="K60:M60"/>
    <mergeCell ref="K61:M61"/>
    <mergeCell ref="K62:M62"/>
    <mergeCell ref="K53:M53"/>
    <mergeCell ref="K54:M54"/>
    <mergeCell ref="K56:M56"/>
    <mergeCell ref="K57:M57"/>
    <mergeCell ref="K58:M58"/>
    <mergeCell ref="K63:M63"/>
    <mergeCell ref="K49:M49"/>
    <mergeCell ref="K50:M50"/>
    <mergeCell ref="K51:M51"/>
    <mergeCell ref="K52:M52"/>
    <mergeCell ref="K59:M59"/>
    <mergeCell ref="K40:M40"/>
    <mergeCell ref="K43:M43"/>
    <mergeCell ref="K44:M44"/>
    <mergeCell ref="K45:M45"/>
    <mergeCell ref="K46:M46"/>
    <mergeCell ref="K37:M37"/>
    <mergeCell ref="K38:M38"/>
    <mergeCell ref="K39:M39"/>
    <mergeCell ref="K31:M31"/>
    <mergeCell ref="K32:M32"/>
    <mergeCell ref="K33:M33"/>
    <mergeCell ref="K35:M35"/>
    <mergeCell ref="K20:M20"/>
    <mergeCell ref="K21:M21"/>
    <mergeCell ref="K36:M36"/>
    <mergeCell ref="K25:M25"/>
    <mergeCell ref="K26:M26"/>
    <mergeCell ref="K27:M27"/>
    <mergeCell ref="K28:M28"/>
    <mergeCell ref="K29:M29"/>
    <mergeCell ref="K30:M30"/>
    <mergeCell ref="K24:M24"/>
    <mergeCell ref="A1:M3"/>
    <mergeCell ref="A4:M4"/>
    <mergeCell ref="G6:K6"/>
    <mergeCell ref="A8:M8"/>
    <mergeCell ref="H11:J11"/>
    <mergeCell ref="K11:M11"/>
    <mergeCell ref="K19:M19"/>
    <mergeCell ref="K13:M13"/>
    <mergeCell ref="K14:M14"/>
    <mergeCell ref="K15:M15"/>
    <mergeCell ref="K17:M17"/>
    <mergeCell ref="K18:M18"/>
  </mergeCells>
  <phoneticPr fontId="21" type="noConversion"/>
  <conditionalFormatting sqref="G113:K113 G71 G25:K25 G11:H11 K11 G114 G94 G104">
    <cfRule type="cellIs" dxfId="11" priority="19" stopIfTrue="1" operator="equal">
      <formula>0</formula>
    </cfRule>
  </conditionalFormatting>
  <conditionalFormatting sqref="G95:G97">
    <cfRule type="cellIs" dxfId="10" priority="4" stopIfTrue="1" operator="equal">
      <formula>0</formula>
    </cfRule>
  </conditionalFormatting>
  <conditionalFormatting sqref="G79:G86">
    <cfRule type="cellIs" dxfId="9" priority="8" stopIfTrue="1" operator="equal">
      <formula>0</formula>
    </cfRule>
  </conditionalFormatting>
  <conditionalFormatting sqref="G87:G88">
    <cfRule type="cellIs" dxfId="8" priority="7" stopIfTrue="1" operator="equal">
      <formula>0</formula>
    </cfRule>
  </conditionalFormatting>
  <conditionalFormatting sqref="G89:G91">
    <cfRule type="cellIs" dxfId="7" priority="6" stopIfTrue="1" operator="equal">
      <formula>0</formula>
    </cfRule>
  </conditionalFormatting>
  <conditionalFormatting sqref="G92:G93">
    <cfRule type="cellIs" dxfId="6" priority="5" stopIfTrue="1" operator="equal">
      <formula>0</formula>
    </cfRule>
  </conditionalFormatting>
  <conditionalFormatting sqref="K26:K33">
    <cfRule type="cellIs" dxfId="5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6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B&amp;"Arial,Normal"
</oddHeader>
    <oddFooter>Página &amp;P de &amp;N</oddFooter>
  </headerFooter>
  <rowBreaks count="1" manualBreakCount="1">
    <brk id="47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O49"/>
  <sheetViews>
    <sheetView showGridLines="0" topLeftCell="A22" zoomScale="120" workbookViewId="0">
      <selection activeCell="R41" sqref="R41"/>
    </sheetView>
  </sheetViews>
  <sheetFormatPr defaultColWidth="3.25" defaultRowHeight="12.75"/>
  <cols>
    <col min="1" max="1" width="3.25" style="123" customWidth="1"/>
    <col min="2" max="5" width="3.75" style="123" customWidth="1"/>
    <col min="6" max="6" width="8.5" style="123" customWidth="1"/>
    <col min="7" max="7" width="6.875" style="123" customWidth="1"/>
    <col min="8" max="8" width="7.75" style="123" customWidth="1"/>
    <col min="9" max="9" width="6.875" style="123" customWidth="1"/>
    <col min="10" max="10" width="7.5" style="123" customWidth="1"/>
    <col min="11" max="12" width="3" style="123" customWidth="1"/>
    <col min="13" max="13" width="2.5" style="123" customWidth="1"/>
    <col min="14" max="15" width="2.375" style="123" customWidth="1"/>
    <col min="16" max="16" width="2.5" style="123" customWidth="1"/>
    <col min="17" max="18" width="2.375" style="123" customWidth="1"/>
    <col min="19" max="19" width="2.625" style="123" customWidth="1"/>
    <col min="20" max="20" width="8.75" style="122" customWidth="1"/>
    <col min="21" max="26" width="3.25" style="123" customWidth="1"/>
    <col min="27" max="27" width="9.5" style="123" hidden="1" customWidth="1"/>
    <col min="28" max="28" width="6.125" style="123" hidden="1" customWidth="1"/>
    <col min="29" max="257" width="3.25" style="123"/>
    <col min="258" max="261" width="3.75" style="123" customWidth="1"/>
    <col min="262" max="262" width="8.5" style="123" customWidth="1"/>
    <col min="263" max="263" width="6.875" style="123" customWidth="1"/>
    <col min="264" max="264" width="7.75" style="123" customWidth="1"/>
    <col min="265" max="265" width="6.875" style="123" customWidth="1"/>
    <col min="266" max="266" width="7.5" style="123" customWidth="1"/>
    <col min="267" max="268" width="3" style="123" customWidth="1"/>
    <col min="269" max="269" width="2.5" style="123" customWidth="1"/>
    <col min="270" max="271" width="2.375" style="123" customWidth="1"/>
    <col min="272" max="272" width="2.5" style="123" customWidth="1"/>
    <col min="273" max="274" width="2.375" style="123" customWidth="1"/>
    <col min="275" max="275" width="2.625" style="123" customWidth="1"/>
    <col min="276" max="276" width="8.75" style="123" customWidth="1"/>
    <col min="277" max="282" width="3.25" style="123"/>
    <col min="283" max="284" width="0" style="123" hidden="1" customWidth="1"/>
    <col min="285" max="513" width="3.25" style="123"/>
    <col min="514" max="517" width="3.75" style="123" customWidth="1"/>
    <col min="518" max="518" width="8.5" style="123" customWidth="1"/>
    <col min="519" max="519" width="6.875" style="123" customWidth="1"/>
    <col min="520" max="520" width="7.75" style="123" customWidth="1"/>
    <col min="521" max="521" width="6.875" style="123" customWidth="1"/>
    <col min="522" max="522" width="7.5" style="123" customWidth="1"/>
    <col min="523" max="524" width="3" style="123" customWidth="1"/>
    <col min="525" max="525" width="2.5" style="123" customWidth="1"/>
    <col min="526" max="527" width="2.375" style="123" customWidth="1"/>
    <col min="528" max="528" width="2.5" style="123" customWidth="1"/>
    <col min="529" max="530" width="2.375" style="123" customWidth="1"/>
    <col min="531" max="531" width="2.625" style="123" customWidth="1"/>
    <col min="532" max="532" width="8.75" style="123" customWidth="1"/>
    <col min="533" max="538" width="3.25" style="123"/>
    <col min="539" max="540" width="0" style="123" hidden="1" customWidth="1"/>
    <col min="541" max="769" width="3.25" style="123"/>
    <col min="770" max="773" width="3.75" style="123" customWidth="1"/>
    <col min="774" max="774" width="8.5" style="123" customWidth="1"/>
    <col min="775" max="775" width="6.875" style="123" customWidth="1"/>
    <col min="776" max="776" width="7.75" style="123" customWidth="1"/>
    <col min="777" max="777" width="6.875" style="123" customWidth="1"/>
    <col min="778" max="778" width="7.5" style="123" customWidth="1"/>
    <col min="779" max="780" width="3" style="123" customWidth="1"/>
    <col min="781" max="781" width="2.5" style="123" customWidth="1"/>
    <col min="782" max="783" width="2.375" style="123" customWidth="1"/>
    <col min="784" max="784" width="2.5" style="123" customWidth="1"/>
    <col min="785" max="786" width="2.375" style="123" customWidth="1"/>
    <col min="787" max="787" width="2.625" style="123" customWidth="1"/>
    <col min="788" max="788" width="8.75" style="123" customWidth="1"/>
    <col min="789" max="794" width="3.25" style="123"/>
    <col min="795" max="796" width="0" style="123" hidden="1" customWidth="1"/>
    <col min="797" max="1025" width="3.25" style="123"/>
    <col min="1026" max="1029" width="3.75" style="123" customWidth="1"/>
    <col min="1030" max="1030" width="8.5" style="123" customWidth="1"/>
    <col min="1031" max="1031" width="6.875" style="123" customWidth="1"/>
    <col min="1032" max="1032" width="7.75" style="123" customWidth="1"/>
    <col min="1033" max="1033" width="6.875" style="123" customWidth="1"/>
    <col min="1034" max="1034" width="7.5" style="123" customWidth="1"/>
    <col min="1035" max="1036" width="3" style="123" customWidth="1"/>
    <col min="1037" max="1037" width="2.5" style="123" customWidth="1"/>
    <col min="1038" max="1039" width="2.375" style="123" customWidth="1"/>
    <col min="1040" max="1040" width="2.5" style="123" customWidth="1"/>
    <col min="1041" max="1042" width="2.375" style="123" customWidth="1"/>
    <col min="1043" max="1043" width="2.625" style="123" customWidth="1"/>
    <col min="1044" max="1044" width="8.75" style="123" customWidth="1"/>
    <col min="1045" max="1050" width="3.25" style="123"/>
    <col min="1051" max="1052" width="0" style="123" hidden="1" customWidth="1"/>
    <col min="1053" max="1281" width="3.25" style="123"/>
    <col min="1282" max="1285" width="3.75" style="123" customWidth="1"/>
    <col min="1286" max="1286" width="8.5" style="123" customWidth="1"/>
    <col min="1287" max="1287" width="6.875" style="123" customWidth="1"/>
    <col min="1288" max="1288" width="7.75" style="123" customWidth="1"/>
    <col min="1289" max="1289" width="6.875" style="123" customWidth="1"/>
    <col min="1290" max="1290" width="7.5" style="123" customWidth="1"/>
    <col min="1291" max="1292" width="3" style="123" customWidth="1"/>
    <col min="1293" max="1293" width="2.5" style="123" customWidth="1"/>
    <col min="1294" max="1295" width="2.375" style="123" customWidth="1"/>
    <col min="1296" max="1296" width="2.5" style="123" customWidth="1"/>
    <col min="1297" max="1298" width="2.375" style="123" customWidth="1"/>
    <col min="1299" max="1299" width="2.625" style="123" customWidth="1"/>
    <col min="1300" max="1300" width="8.75" style="123" customWidth="1"/>
    <col min="1301" max="1306" width="3.25" style="123"/>
    <col min="1307" max="1308" width="0" style="123" hidden="1" customWidth="1"/>
    <col min="1309" max="1537" width="3.25" style="123"/>
    <col min="1538" max="1541" width="3.75" style="123" customWidth="1"/>
    <col min="1542" max="1542" width="8.5" style="123" customWidth="1"/>
    <col min="1543" max="1543" width="6.875" style="123" customWidth="1"/>
    <col min="1544" max="1544" width="7.75" style="123" customWidth="1"/>
    <col min="1545" max="1545" width="6.875" style="123" customWidth="1"/>
    <col min="1546" max="1546" width="7.5" style="123" customWidth="1"/>
    <col min="1547" max="1548" width="3" style="123" customWidth="1"/>
    <col min="1549" max="1549" width="2.5" style="123" customWidth="1"/>
    <col min="1550" max="1551" width="2.375" style="123" customWidth="1"/>
    <col min="1552" max="1552" width="2.5" style="123" customWidth="1"/>
    <col min="1553" max="1554" width="2.375" style="123" customWidth="1"/>
    <col min="1555" max="1555" width="2.625" style="123" customWidth="1"/>
    <col min="1556" max="1556" width="8.75" style="123" customWidth="1"/>
    <col min="1557" max="1562" width="3.25" style="123"/>
    <col min="1563" max="1564" width="0" style="123" hidden="1" customWidth="1"/>
    <col min="1565" max="1793" width="3.25" style="123"/>
    <col min="1794" max="1797" width="3.75" style="123" customWidth="1"/>
    <col min="1798" max="1798" width="8.5" style="123" customWidth="1"/>
    <col min="1799" max="1799" width="6.875" style="123" customWidth="1"/>
    <col min="1800" max="1800" width="7.75" style="123" customWidth="1"/>
    <col min="1801" max="1801" width="6.875" style="123" customWidth="1"/>
    <col min="1802" max="1802" width="7.5" style="123" customWidth="1"/>
    <col min="1803" max="1804" width="3" style="123" customWidth="1"/>
    <col min="1805" max="1805" width="2.5" style="123" customWidth="1"/>
    <col min="1806" max="1807" width="2.375" style="123" customWidth="1"/>
    <col min="1808" max="1808" width="2.5" style="123" customWidth="1"/>
    <col min="1809" max="1810" width="2.375" style="123" customWidth="1"/>
    <col min="1811" max="1811" width="2.625" style="123" customWidth="1"/>
    <col min="1812" max="1812" width="8.75" style="123" customWidth="1"/>
    <col min="1813" max="1818" width="3.25" style="123"/>
    <col min="1819" max="1820" width="0" style="123" hidden="1" customWidth="1"/>
    <col min="1821" max="2049" width="3.25" style="123"/>
    <col min="2050" max="2053" width="3.75" style="123" customWidth="1"/>
    <col min="2054" max="2054" width="8.5" style="123" customWidth="1"/>
    <col min="2055" max="2055" width="6.875" style="123" customWidth="1"/>
    <col min="2056" max="2056" width="7.75" style="123" customWidth="1"/>
    <col min="2057" max="2057" width="6.875" style="123" customWidth="1"/>
    <col min="2058" max="2058" width="7.5" style="123" customWidth="1"/>
    <col min="2059" max="2060" width="3" style="123" customWidth="1"/>
    <col min="2061" max="2061" width="2.5" style="123" customWidth="1"/>
    <col min="2062" max="2063" width="2.375" style="123" customWidth="1"/>
    <col min="2064" max="2064" width="2.5" style="123" customWidth="1"/>
    <col min="2065" max="2066" width="2.375" style="123" customWidth="1"/>
    <col min="2067" max="2067" width="2.625" style="123" customWidth="1"/>
    <col min="2068" max="2068" width="8.75" style="123" customWidth="1"/>
    <col min="2069" max="2074" width="3.25" style="123"/>
    <col min="2075" max="2076" width="0" style="123" hidden="1" customWidth="1"/>
    <col min="2077" max="2305" width="3.25" style="123"/>
    <col min="2306" max="2309" width="3.75" style="123" customWidth="1"/>
    <col min="2310" max="2310" width="8.5" style="123" customWidth="1"/>
    <col min="2311" max="2311" width="6.875" style="123" customWidth="1"/>
    <col min="2312" max="2312" width="7.75" style="123" customWidth="1"/>
    <col min="2313" max="2313" width="6.875" style="123" customWidth="1"/>
    <col min="2314" max="2314" width="7.5" style="123" customWidth="1"/>
    <col min="2315" max="2316" width="3" style="123" customWidth="1"/>
    <col min="2317" max="2317" width="2.5" style="123" customWidth="1"/>
    <col min="2318" max="2319" width="2.375" style="123" customWidth="1"/>
    <col min="2320" max="2320" width="2.5" style="123" customWidth="1"/>
    <col min="2321" max="2322" width="2.375" style="123" customWidth="1"/>
    <col min="2323" max="2323" width="2.625" style="123" customWidth="1"/>
    <col min="2324" max="2324" width="8.75" style="123" customWidth="1"/>
    <col min="2325" max="2330" width="3.25" style="123"/>
    <col min="2331" max="2332" width="0" style="123" hidden="1" customWidth="1"/>
    <col min="2333" max="2561" width="3.25" style="123"/>
    <col min="2562" max="2565" width="3.75" style="123" customWidth="1"/>
    <col min="2566" max="2566" width="8.5" style="123" customWidth="1"/>
    <col min="2567" max="2567" width="6.875" style="123" customWidth="1"/>
    <col min="2568" max="2568" width="7.75" style="123" customWidth="1"/>
    <col min="2569" max="2569" width="6.875" style="123" customWidth="1"/>
    <col min="2570" max="2570" width="7.5" style="123" customWidth="1"/>
    <col min="2571" max="2572" width="3" style="123" customWidth="1"/>
    <col min="2573" max="2573" width="2.5" style="123" customWidth="1"/>
    <col min="2574" max="2575" width="2.375" style="123" customWidth="1"/>
    <col min="2576" max="2576" width="2.5" style="123" customWidth="1"/>
    <col min="2577" max="2578" width="2.375" style="123" customWidth="1"/>
    <col min="2579" max="2579" width="2.625" style="123" customWidth="1"/>
    <col min="2580" max="2580" width="8.75" style="123" customWidth="1"/>
    <col min="2581" max="2586" width="3.25" style="123"/>
    <col min="2587" max="2588" width="0" style="123" hidden="1" customWidth="1"/>
    <col min="2589" max="2817" width="3.25" style="123"/>
    <col min="2818" max="2821" width="3.75" style="123" customWidth="1"/>
    <col min="2822" max="2822" width="8.5" style="123" customWidth="1"/>
    <col min="2823" max="2823" width="6.875" style="123" customWidth="1"/>
    <col min="2824" max="2824" width="7.75" style="123" customWidth="1"/>
    <col min="2825" max="2825" width="6.875" style="123" customWidth="1"/>
    <col min="2826" max="2826" width="7.5" style="123" customWidth="1"/>
    <col min="2827" max="2828" width="3" style="123" customWidth="1"/>
    <col min="2829" max="2829" width="2.5" style="123" customWidth="1"/>
    <col min="2830" max="2831" width="2.375" style="123" customWidth="1"/>
    <col min="2832" max="2832" width="2.5" style="123" customWidth="1"/>
    <col min="2833" max="2834" width="2.375" style="123" customWidth="1"/>
    <col min="2835" max="2835" width="2.625" style="123" customWidth="1"/>
    <col min="2836" max="2836" width="8.75" style="123" customWidth="1"/>
    <col min="2837" max="2842" width="3.25" style="123"/>
    <col min="2843" max="2844" width="0" style="123" hidden="1" customWidth="1"/>
    <col min="2845" max="3073" width="3.25" style="123"/>
    <col min="3074" max="3077" width="3.75" style="123" customWidth="1"/>
    <col min="3078" max="3078" width="8.5" style="123" customWidth="1"/>
    <col min="3079" max="3079" width="6.875" style="123" customWidth="1"/>
    <col min="3080" max="3080" width="7.75" style="123" customWidth="1"/>
    <col min="3081" max="3081" width="6.875" style="123" customWidth="1"/>
    <col min="3082" max="3082" width="7.5" style="123" customWidth="1"/>
    <col min="3083" max="3084" width="3" style="123" customWidth="1"/>
    <col min="3085" max="3085" width="2.5" style="123" customWidth="1"/>
    <col min="3086" max="3087" width="2.375" style="123" customWidth="1"/>
    <col min="3088" max="3088" width="2.5" style="123" customWidth="1"/>
    <col min="3089" max="3090" width="2.375" style="123" customWidth="1"/>
    <col min="3091" max="3091" width="2.625" style="123" customWidth="1"/>
    <col min="3092" max="3092" width="8.75" style="123" customWidth="1"/>
    <col min="3093" max="3098" width="3.25" style="123"/>
    <col min="3099" max="3100" width="0" style="123" hidden="1" customWidth="1"/>
    <col min="3101" max="3329" width="3.25" style="123"/>
    <col min="3330" max="3333" width="3.75" style="123" customWidth="1"/>
    <col min="3334" max="3334" width="8.5" style="123" customWidth="1"/>
    <col min="3335" max="3335" width="6.875" style="123" customWidth="1"/>
    <col min="3336" max="3336" width="7.75" style="123" customWidth="1"/>
    <col min="3337" max="3337" width="6.875" style="123" customWidth="1"/>
    <col min="3338" max="3338" width="7.5" style="123" customWidth="1"/>
    <col min="3339" max="3340" width="3" style="123" customWidth="1"/>
    <col min="3341" max="3341" width="2.5" style="123" customWidth="1"/>
    <col min="3342" max="3343" width="2.375" style="123" customWidth="1"/>
    <col min="3344" max="3344" width="2.5" style="123" customWidth="1"/>
    <col min="3345" max="3346" width="2.375" style="123" customWidth="1"/>
    <col min="3347" max="3347" width="2.625" style="123" customWidth="1"/>
    <col min="3348" max="3348" width="8.75" style="123" customWidth="1"/>
    <col min="3349" max="3354" width="3.25" style="123"/>
    <col min="3355" max="3356" width="0" style="123" hidden="1" customWidth="1"/>
    <col min="3357" max="3585" width="3.25" style="123"/>
    <col min="3586" max="3589" width="3.75" style="123" customWidth="1"/>
    <col min="3590" max="3590" width="8.5" style="123" customWidth="1"/>
    <col min="3591" max="3591" width="6.875" style="123" customWidth="1"/>
    <col min="3592" max="3592" width="7.75" style="123" customWidth="1"/>
    <col min="3593" max="3593" width="6.875" style="123" customWidth="1"/>
    <col min="3594" max="3594" width="7.5" style="123" customWidth="1"/>
    <col min="3595" max="3596" width="3" style="123" customWidth="1"/>
    <col min="3597" max="3597" width="2.5" style="123" customWidth="1"/>
    <col min="3598" max="3599" width="2.375" style="123" customWidth="1"/>
    <col min="3600" max="3600" width="2.5" style="123" customWidth="1"/>
    <col min="3601" max="3602" width="2.375" style="123" customWidth="1"/>
    <col min="3603" max="3603" width="2.625" style="123" customWidth="1"/>
    <col min="3604" max="3604" width="8.75" style="123" customWidth="1"/>
    <col min="3605" max="3610" width="3.25" style="123"/>
    <col min="3611" max="3612" width="0" style="123" hidden="1" customWidth="1"/>
    <col min="3613" max="3841" width="3.25" style="123"/>
    <col min="3842" max="3845" width="3.75" style="123" customWidth="1"/>
    <col min="3846" max="3846" width="8.5" style="123" customWidth="1"/>
    <col min="3847" max="3847" width="6.875" style="123" customWidth="1"/>
    <col min="3848" max="3848" width="7.75" style="123" customWidth="1"/>
    <col min="3849" max="3849" width="6.875" style="123" customWidth="1"/>
    <col min="3850" max="3850" width="7.5" style="123" customWidth="1"/>
    <col min="3851" max="3852" width="3" style="123" customWidth="1"/>
    <col min="3853" max="3853" width="2.5" style="123" customWidth="1"/>
    <col min="3854" max="3855" width="2.375" style="123" customWidth="1"/>
    <col min="3856" max="3856" width="2.5" style="123" customWidth="1"/>
    <col min="3857" max="3858" width="2.375" style="123" customWidth="1"/>
    <col min="3859" max="3859" width="2.625" style="123" customWidth="1"/>
    <col min="3860" max="3860" width="8.75" style="123" customWidth="1"/>
    <col min="3861" max="3866" width="3.25" style="123"/>
    <col min="3867" max="3868" width="0" style="123" hidden="1" customWidth="1"/>
    <col min="3869" max="4097" width="3.25" style="123"/>
    <col min="4098" max="4101" width="3.75" style="123" customWidth="1"/>
    <col min="4102" max="4102" width="8.5" style="123" customWidth="1"/>
    <col min="4103" max="4103" width="6.875" style="123" customWidth="1"/>
    <col min="4104" max="4104" width="7.75" style="123" customWidth="1"/>
    <col min="4105" max="4105" width="6.875" style="123" customWidth="1"/>
    <col min="4106" max="4106" width="7.5" style="123" customWidth="1"/>
    <col min="4107" max="4108" width="3" style="123" customWidth="1"/>
    <col min="4109" max="4109" width="2.5" style="123" customWidth="1"/>
    <col min="4110" max="4111" width="2.375" style="123" customWidth="1"/>
    <col min="4112" max="4112" width="2.5" style="123" customWidth="1"/>
    <col min="4113" max="4114" width="2.375" style="123" customWidth="1"/>
    <col min="4115" max="4115" width="2.625" style="123" customWidth="1"/>
    <col min="4116" max="4116" width="8.75" style="123" customWidth="1"/>
    <col min="4117" max="4122" width="3.25" style="123"/>
    <col min="4123" max="4124" width="0" style="123" hidden="1" customWidth="1"/>
    <col min="4125" max="4353" width="3.25" style="123"/>
    <col min="4354" max="4357" width="3.75" style="123" customWidth="1"/>
    <col min="4358" max="4358" width="8.5" style="123" customWidth="1"/>
    <col min="4359" max="4359" width="6.875" style="123" customWidth="1"/>
    <col min="4360" max="4360" width="7.75" style="123" customWidth="1"/>
    <col min="4361" max="4361" width="6.875" style="123" customWidth="1"/>
    <col min="4362" max="4362" width="7.5" style="123" customWidth="1"/>
    <col min="4363" max="4364" width="3" style="123" customWidth="1"/>
    <col min="4365" max="4365" width="2.5" style="123" customWidth="1"/>
    <col min="4366" max="4367" width="2.375" style="123" customWidth="1"/>
    <col min="4368" max="4368" width="2.5" style="123" customWidth="1"/>
    <col min="4369" max="4370" width="2.375" style="123" customWidth="1"/>
    <col min="4371" max="4371" width="2.625" style="123" customWidth="1"/>
    <col min="4372" max="4372" width="8.75" style="123" customWidth="1"/>
    <col min="4373" max="4378" width="3.25" style="123"/>
    <col min="4379" max="4380" width="0" style="123" hidden="1" customWidth="1"/>
    <col min="4381" max="4609" width="3.25" style="123"/>
    <col min="4610" max="4613" width="3.75" style="123" customWidth="1"/>
    <col min="4614" max="4614" width="8.5" style="123" customWidth="1"/>
    <col min="4615" max="4615" width="6.875" style="123" customWidth="1"/>
    <col min="4616" max="4616" width="7.75" style="123" customWidth="1"/>
    <col min="4617" max="4617" width="6.875" style="123" customWidth="1"/>
    <col min="4618" max="4618" width="7.5" style="123" customWidth="1"/>
    <col min="4619" max="4620" width="3" style="123" customWidth="1"/>
    <col min="4621" max="4621" width="2.5" style="123" customWidth="1"/>
    <col min="4622" max="4623" width="2.375" style="123" customWidth="1"/>
    <col min="4624" max="4624" width="2.5" style="123" customWidth="1"/>
    <col min="4625" max="4626" width="2.375" style="123" customWidth="1"/>
    <col min="4627" max="4627" width="2.625" style="123" customWidth="1"/>
    <col min="4628" max="4628" width="8.75" style="123" customWidth="1"/>
    <col min="4629" max="4634" width="3.25" style="123"/>
    <col min="4635" max="4636" width="0" style="123" hidden="1" customWidth="1"/>
    <col min="4637" max="4865" width="3.25" style="123"/>
    <col min="4866" max="4869" width="3.75" style="123" customWidth="1"/>
    <col min="4870" max="4870" width="8.5" style="123" customWidth="1"/>
    <col min="4871" max="4871" width="6.875" style="123" customWidth="1"/>
    <col min="4872" max="4872" width="7.75" style="123" customWidth="1"/>
    <col min="4873" max="4873" width="6.875" style="123" customWidth="1"/>
    <col min="4874" max="4874" width="7.5" style="123" customWidth="1"/>
    <col min="4875" max="4876" width="3" style="123" customWidth="1"/>
    <col min="4877" max="4877" width="2.5" style="123" customWidth="1"/>
    <col min="4878" max="4879" width="2.375" style="123" customWidth="1"/>
    <col min="4880" max="4880" width="2.5" style="123" customWidth="1"/>
    <col min="4881" max="4882" width="2.375" style="123" customWidth="1"/>
    <col min="4883" max="4883" width="2.625" style="123" customWidth="1"/>
    <col min="4884" max="4884" width="8.75" style="123" customWidth="1"/>
    <col min="4885" max="4890" width="3.25" style="123"/>
    <col min="4891" max="4892" width="0" style="123" hidden="1" customWidth="1"/>
    <col min="4893" max="5121" width="3.25" style="123"/>
    <col min="5122" max="5125" width="3.75" style="123" customWidth="1"/>
    <col min="5126" max="5126" width="8.5" style="123" customWidth="1"/>
    <col min="5127" max="5127" width="6.875" style="123" customWidth="1"/>
    <col min="5128" max="5128" width="7.75" style="123" customWidth="1"/>
    <col min="5129" max="5129" width="6.875" style="123" customWidth="1"/>
    <col min="5130" max="5130" width="7.5" style="123" customWidth="1"/>
    <col min="5131" max="5132" width="3" style="123" customWidth="1"/>
    <col min="5133" max="5133" width="2.5" style="123" customWidth="1"/>
    <col min="5134" max="5135" width="2.375" style="123" customWidth="1"/>
    <col min="5136" max="5136" width="2.5" style="123" customWidth="1"/>
    <col min="5137" max="5138" width="2.375" style="123" customWidth="1"/>
    <col min="5139" max="5139" width="2.625" style="123" customWidth="1"/>
    <col min="5140" max="5140" width="8.75" style="123" customWidth="1"/>
    <col min="5141" max="5146" width="3.25" style="123"/>
    <col min="5147" max="5148" width="0" style="123" hidden="1" customWidth="1"/>
    <col min="5149" max="5377" width="3.25" style="123"/>
    <col min="5378" max="5381" width="3.75" style="123" customWidth="1"/>
    <col min="5382" max="5382" width="8.5" style="123" customWidth="1"/>
    <col min="5383" max="5383" width="6.875" style="123" customWidth="1"/>
    <col min="5384" max="5384" width="7.75" style="123" customWidth="1"/>
    <col min="5385" max="5385" width="6.875" style="123" customWidth="1"/>
    <col min="5386" max="5386" width="7.5" style="123" customWidth="1"/>
    <col min="5387" max="5388" width="3" style="123" customWidth="1"/>
    <col min="5389" max="5389" width="2.5" style="123" customWidth="1"/>
    <col min="5390" max="5391" width="2.375" style="123" customWidth="1"/>
    <col min="5392" max="5392" width="2.5" style="123" customWidth="1"/>
    <col min="5393" max="5394" width="2.375" style="123" customWidth="1"/>
    <col min="5395" max="5395" width="2.625" style="123" customWidth="1"/>
    <col min="5396" max="5396" width="8.75" style="123" customWidth="1"/>
    <col min="5397" max="5402" width="3.25" style="123"/>
    <col min="5403" max="5404" width="0" style="123" hidden="1" customWidth="1"/>
    <col min="5405" max="5633" width="3.25" style="123"/>
    <col min="5634" max="5637" width="3.75" style="123" customWidth="1"/>
    <col min="5638" max="5638" width="8.5" style="123" customWidth="1"/>
    <col min="5639" max="5639" width="6.875" style="123" customWidth="1"/>
    <col min="5640" max="5640" width="7.75" style="123" customWidth="1"/>
    <col min="5641" max="5641" width="6.875" style="123" customWidth="1"/>
    <col min="5642" max="5642" width="7.5" style="123" customWidth="1"/>
    <col min="5643" max="5644" width="3" style="123" customWidth="1"/>
    <col min="5645" max="5645" width="2.5" style="123" customWidth="1"/>
    <col min="5646" max="5647" width="2.375" style="123" customWidth="1"/>
    <col min="5648" max="5648" width="2.5" style="123" customWidth="1"/>
    <col min="5649" max="5650" width="2.375" style="123" customWidth="1"/>
    <col min="5651" max="5651" width="2.625" style="123" customWidth="1"/>
    <col min="5652" max="5652" width="8.75" style="123" customWidth="1"/>
    <col min="5653" max="5658" width="3.25" style="123"/>
    <col min="5659" max="5660" width="0" style="123" hidden="1" customWidth="1"/>
    <col min="5661" max="5889" width="3.25" style="123"/>
    <col min="5890" max="5893" width="3.75" style="123" customWidth="1"/>
    <col min="5894" max="5894" width="8.5" style="123" customWidth="1"/>
    <col min="5895" max="5895" width="6.875" style="123" customWidth="1"/>
    <col min="5896" max="5896" width="7.75" style="123" customWidth="1"/>
    <col min="5897" max="5897" width="6.875" style="123" customWidth="1"/>
    <col min="5898" max="5898" width="7.5" style="123" customWidth="1"/>
    <col min="5899" max="5900" width="3" style="123" customWidth="1"/>
    <col min="5901" max="5901" width="2.5" style="123" customWidth="1"/>
    <col min="5902" max="5903" width="2.375" style="123" customWidth="1"/>
    <col min="5904" max="5904" width="2.5" style="123" customWidth="1"/>
    <col min="5905" max="5906" width="2.375" style="123" customWidth="1"/>
    <col min="5907" max="5907" width="2.625" style="123" customWidth="1"/>
    <col min="5908" max="5908" width="8.75" style="123" customWidth="1"/>
    <col min="5909" max="5914" width="3.25" style="123"/>
    <col min="5915" max="5916" width="0" style="123" hidden="1" customWidth="1"/>
    <col min="5917" max="6145" width="3.25" style="123"/>
    <col min="6146" max="6149" width="3.75" style="123" customWidth="1"/>
    <col min="6150" max="6150" width="8.5" style="123" customWidth="1"/>
    <col min="6151" max="6151" width="6.875" style="123" customWidth="1"/>
    <col min="6152" max="6152" width="7.75" style="123" customWidth="1"/>
    <col min="6153" max="6153" width="6.875" style="123" customWidth="1"/>
    <col min="6154" max="6154" width="7.5" style="123" customWidth="1"/>
    <col min="6155" max="6156" width="3" style="123" customWidth="1"/>
    <col min="6157" max="6157" width="2.5" style="123" customWidth="1"/>
    <col min="6158" max="6159" width="2.375" style="123" customWidth="1"/>
    <col min="6160" max="6160" width="2.5" style="123" customWidth="1"/>
    <col min="6161" max="6162" width="2.375" style="123" customWidth="1"/>
    <col min="6163" max="6163" width="2.625" style="123" customWidth="1"/>
    <col min="6164" max="6164" width="8.75" style="123" customWidth="1"/>
    <col min="6165" max="6170" width="3.25" style="123"/>
    <col min="6171" max="6172" width="0" style="123" hidden="1" customWidth="1"/>
    <col min="6173" max="6401" width="3.25" style="123"/>
    <col min="6402" max="6405" width="3.75" style="123" customWidth="1"/>
    <col min="6406" max="6406" width="8.5" style="123" customWidth="1"/>
    <col min="6407" max="6407" width="6.875" style="123" customWidth="1"/>
    <col min="6408" max="6408" width="7.75" style="123" customWidth="1"/>
    <col min="6409" max="6409" width="6.875" style="123" customWidth="1"/>
    <col min="6410" max="6410" width="7.5" style="123" customWidth="1"/>
    <col min="6411" max="6412" width="3" style="123" customWidth="1"/>
    <col min="6413" max="6413" width="2.5" style="123" customWidth="1"/>
    <col min="6414" max="6415" width="2.375" style="123" customWidth="1"/>
    <col min="6416" max="6416" width="2.5" style="123" customWidth="1"/>
    <col min="6417" max="6418" width="2.375" style="123" customWidth="1"/>
    <col min="6419" max="6419" width="2.625" style="123" customWidth="1"/>
    <col min="6420" max="6420" width="8.75" style="123" customWidth="1"/>
    <col min="6421" max="6426" width="3.25" style="123"/>
    <col min="6427" max="6428" width="0" style="123" hidden="1" customWidth="1"/>
    <col min="6429" max="6657" width="3.25" style="123"/>
    <col min="6658" max="6661" width="3.75" style="123" customWidth="1"/>
    <col min="6662" max="6662" width="8.5" style="123" customWidth="1"/>
    <col min="6663" max="6663" width="6.875" style="123" customWidth="1"/>
    <col min="6664" max="6664" width="7.75" style="123" customWidth="1"/>
    <col min="6665" max="6665" width="6.875" style="123" customWidth="1"/>
    <col min="6666" max="6666" width="7.5" style="123" customWidth="1"/>
    <col min="6667" max="6668" width="3" style="123" customWidth="1"/>
    <col min="6669" max="6669" width="2.5" style="123" customWidth="1"/>
    <col min="6670" max="6671" width="2.375" style="123" customWidth="1"/>
    <col min="6672" max="6672" width="2.5" style="123" customWidth="1"/>
    <col min="6673" max="6674" width="2.375" style="123" customWidth="1"/>
    <col min="6675" max="6675" width="2.625" style="123" customWidth="1"/>
    <col min="6676" max="6676" width="8.75" style="123" customWidth="1"/>
    <col min="6677" max="6682" width="3.25" style="123"/>
    <col min="6683" max="6684" width="0" style="123" hidden="1" customWidth="1"/>
    <col min="6685" max="6913" width="3.25" style="123"/>
    <col min="6914" max="6917" width="3.75" style="123" customWidth="1"/>
    <col min="6918" max="6918" width="8.5" style="123" customWidth="1"/>
    <col min="6919" max="6919" width="6.875" style="123" customWidth="1"/>
    <col min="6920" max="6920" width="7.75" style="123" customWidth="1"/>
    <col min="6921" max="6921" width="6.875" style="123" customWidth="1"/>
    <col min="6922" max="6922" width="7.5" style="123" customWidth="1"/>
    <col min="6923" max="6924" width="3" style="123" customWidth="1"/>
    <col min="6925" max="6925" width="2.5" style="123" customWidth="1"/>
    <col min="6926" max="6927" width="2.375" style="123" customWidth="1"/>
    <col min="6928" max="6928" width="2.5" style="123" customWidth="1"/>
    <col min="6929" max="6930" width="2.375" style="123" customWidth="1"/>
    <col min="6931" max="6931" width="2.625" style="123" customWidth="1"/>
    <col min="6932" max="6932" width="8.75" style="123" customWidth="1"/>
    <col min="6933" max="6938" width="3.25" style="123"/>
    <col min="6939" max="6940" width="0" style="123" hidden="1" customWidth="1"/>
    <col min="6941" max="7169" width="3.25" style="123"/>
    <col min="7170" max="7173" width="3.75" style="123" customWidth="1"/>
    <col min="7174" max="7174" width="8.5" style="123" customWidth="1"/>
    <col min="7175" max="7175" width="6.875" style="123" customWidth="1"/>
    <col min="7176" max="7176" width="7.75" style="123" customWidth="1"/>
    <col min="7177" max="7177" width="6.875" style="123" customWidth="1"/>
    <col min="7178" max="7178" width="7.5" style="123" customWidth="1"/>
    <col min="7179" max="7180" width="3" style="123" customWidth="1"/>
    <col min="7181" max="7181" width="2.5" style="123" customWidth="1"/>
    <col min="7182" max="7183" width="2.375" style="123" customWidth="1"/>
    <col min="7184" max="7184" width="2.5" style="123" customWidth="1"/>
    <col min="7185" max="7186" width="2.375" style="123" customWidth="1"/>
    <col min="7187" max="7187" width="2.625" style="123" customWidth="1"/>
    <col min="7188" max="7188" width="8.75" style="123" customWidth="1"/>
    <col min="7189" max="7194" width="3.25" style="123"/>
    <col min="7195" max="7196" width="0" style="123" hidden="1" customWidth="1"/>
    <col min="7197" max="7425" width="3.25" style="123"/>
    <col min="7426" max="7429" width="3.75" style="123" customWidth="1"/>
    <col min="7430" max="7430" width="8.5" style="123" customWidth="1"/>
    <col min="7431" max="7431" width="6.875" style="123" customWidth="1"/>
    <col min="7432" max="7432" width="7.75" style="123" customWidth="1"/>
    <col min="7433" max="7433" width="6.875" style="123" customWidth="1"/>
    <col min="7434" max="7434" width="7.5" style="123" customWidth="1"/>
    <col min="7435" max="7436" width="3" style="123" customWidth="1"/>
    <col min="7437" max="7437" width="2.5" style="123" customWidth="1"/>
    <col min="7438" max="7439" width="2.375" style="123" customWidth="1"/>
    <col min="7440" max="7440" width="2.5" style="123" customWidth="1"/>
    <col min="7441" max="7442" width="2.375" style="123" customWidth="1"/>
    <col min="7443" max="7443" width="2.625" style="123" customWidth="1"/>
    <col min="7444" max="7444" width="8.75" style="123" customWidth="1"/>
    <col min="7445" max="7450" width="3.25" style="123"/>
    <col min="7451" max="7452" width="0" style="123" hidden="1" customWidth="1"/>
    <col min="7453" max="7681" width="3.25" style="123"/>
    <col min="7682" max="7685" width="3.75" style="123" customWidth="1"/>
    <col min="7686" max="7686" width="8.5" style="123" customWidth="1"/>
    <col min="7687" max="7687" width="6.875" style="123" customWidth="1"/>
    <col min="7688" max="7688" width="7.75" style="123" customWidth="1"/>
    <col min="7689" max="7689" width="6.875" style="123" customWidth="1"/>
    <col min="7690" max="7690" width="7.5" style="123" customWidth="1"/>
    <col min="7691" max="7692" width="3" style="123" customWidth="1"/>
    <col min="7693" max="7693" width="2.5" style="123" customWidth="1"/>
    <col min="7694" max="7695" width="2.375" style="123" customWidth="1"/>
    <col min="7696" max="7696" width="2.5" style="123" customWidth="1"/>
    <col min="7697" max="7698" width="2.375" style="123" customWidth="1"/>
    <col min="7699" max="7699" width="2.625" style="123" customWidth="1"/>
    <col min="7700" max="7700" width="8.75" style="123" customWidth="1"/>
    <col min="7701" max="7706" width="3.25" style="123"/>
    <col min="7707" max="7708" width="0" style="123" hidden="1" customWidth="1"/>
    <col min="7709" max="7937" width="3.25" style="123"/>
    <col min="7938" max="7941" width="3.75" style="123" customWidth="1"/>
    <col min="7942" max="7942" width="8.5" style="123" customWidth="1"/>
    <col min="7943" max="7943" width="6.875" style="123" customWidth="1"/>
    <col min="7944" max="7944" width="7.75" style="123" customWidth="1"/>
    <col min="7945" max="7945" width="6.875" style="123" customWidth="1"/>
    <col min="7946" max="7946" width="7.5" style="123" customWidth="1"/>
    <col min="7947" max="7948" width="3" style="123" customWidth="1"/>
    <col min="7949" max="7949" width="2.5" style="123" customWidth="1"/>
    <col min="7950" max="7951" width="2.375" style="123" customWidth="1"/>
    <col min="7952" max="7952" width="2.5" style="123" customWidth="1"/>
    <col min="7953" max="7954" width="2.375" style="123" customWidth="1"/>
    <col min="7955" max="7955" width="2.625" style="123" customWidth="1"/>
    <col min="7956" max="7956" width="8.75" style="123" customWidth="1"/>
    <col min="7957" max="7962" width="3.25" style="123"/>
    <col min="7963" max="7964" width="0" style="123" hidden="1" customWidth="1"/>
    <col min="7965" max="8193" width="3.25" style="123"/>
    <col min="8194" max="8197" width="3.75" style="123" customWidth="1"/>
    <col min="8198" max="8198" width="8.5" style="123" customWidth="1"/>
    <col min="8199" max="8199" width="6.875" style="123" customWidth="1"/>
    <col min="8200" max="8200" width="7.75" style="123" customWidth="1"/>
    <col min="8201" max="8201" width="6.875" style="123" customWidth="1"/>
    <col min="8202" max="8202" width="7.5" style="123" customWidth="1"/>
    <col min="8203" max="8204" width="3" style="123" customWidth="1"/>
    <col min="8205" max="8205" width="2.5" style="123" customWidth="1"/>
    <col min="8206" max="8207" width="2.375" style="123" customWidth="1"/>
    <col min="8208" max="8208" width="2.5" style="123" customWidth="1"/>
    <col min="8209" max="8210" width="2.375" style="123" customWidth="1"/>
    <col min="8211" max="8211" width="2.625" style="123" customWidth="1"/>
    <col min="8212" max="8212" width="8.75" style="123" customWidth="1"/>
    <col min="8213" max="8218" width="3.25" style="123"/>
    <col min="8219" max="8220" width="0" style="123" hidden="1" customWidth="1"/>
    <col min="8221" max="8449" width="3.25" style="123"/>
    <col min="8450" max="8453" width="3.75" style="123" customWidth="1"/>
    <col min="8454" max="8454" width="8.5" style="123" customWidth="1"/>
    <col min="8455" max="8455" width="6.875" style="123" customWidth="1"/>
    <col min="8456" max="8456" width="7.75" style="123" customWidth="1"/>
    <col min="8457" max="8457" width="6.875" style="123" customWidth="1"/>
    <col min="8458" max="8458" width="7.5" style="123" customWidth="1"/>
    <col min="8459" max="8460" width="3" style="123" customWidth="1"/>
    <col min="8461" max="8461" width="2.5" style="123" customWidth="1"/>
    <col min="8462" max="8463" width="2.375" style="123" customWidth="1"/>
    <col min="8464" max="8464" width="2.5" style="123" customWidth="1"/>
    <col min="8465" max="8466" width="2.375" style="123" customWidth="1"/>
    <col min="8467" max="8467" width="2.625" style="123" customWidth="1"/>
    <col min="8468" max="8468" width="8.75" style="123" customWidth="1"/>
    <col min="8469" max="8474" width="3.25" style="123"/>
    <col min="8475" max="8476" width="0" style="123" hidden="1" customWidth="1"/>
    <col min="8477" max="8705" width="3.25" style="123"/>
    <col min="8706" max="8709" width="3.75" style="123" customWidth="1"/>
    <col min="8710" max="8710" width="8.5" style="123" customWidth="1"/>
    <col min="8711" max="8711" width="6.875" style="123" customWidth="1"/>
    <col min="8712" max="8712" width="7.75" style="123" customWidth="1"/>
    <col min="8713" max="8713" width="6.875" style="123" customWidth="1"/>
    <col min="8714" max="8714" width="7.5" style="123" customWidth="1"/>
    <col min="8715" max="8716" width="3" style="123" customWidth="1"/>
    <col min="8717" max="8717" width="2.5" style="123" customWidth="1"/>
    <col min="8718" max="8719" width="2.375" style="123" customWidth="1"/>
    <col min="8720" max="8720" width="2.5" style="123" customWidth="1"/>
    <col min="8721" max="8722" width="2.375" style="123" customWidth="1"/>
    <col min="8723" max="8723" width="2.625" style="123" customWidth="1"/>
    <col min="8724" max="8724" width="8.75" style="123" customWidth="1"/>
    <col min="8725" max="8730" width="3.25" style="123"/>
    <col min="8731" max="8732" width="0" style="123" hidden="1" customWidth="1"/>
    <col min="8733" max="8961" width="3.25" style="123"/>
    <col min="8962" max="8965" width="3.75" style="123" customWidth="1"/>
    <col min="8966" max="8966" width="8.5" style="123" customWidth="1"/>
    <col min="8967" max="8967" width="6.875" style="123" customWidth="1"/>
    <col min="8968" max="8968" width="7.75" style="123" customWidth="1"/>
    <col min="8969" max="8969" width="6.875" style="123" customWidth="1"/>
    <col min="8970" max="8970" width="7.5" style="123" customWidth="1"/>
    <col min="8971" max="8972" width="3" style="123" customWidth="1"/>
    <col min="8973" max="8973" width="2.5" style="123" customWidth="1"/>
    <col min="8974" max="8975" width="2.375" style="123" customWidth="1"/>
    <col min="8976" max="8976" width="2.5" style="123" customWidth="1"/>
    <col min="8977" max="8978" width="2.375" style="123" customWidth="1"/>
    <col min="8979" max="8979" width="2.625" style="123" customWidth="1"/>
    <col min="8980" max="8980" width="8.75" style="123" customWidth="1"/>
    <col min="8981" max="8986" width="3.25" style="123"/>
    <col min="8987" max="8988" width="0" style="123" hidden="1" customWidth="1"/>
    <col min="8989" max="9217" width="3.25" style="123"/>
    <col min="9218" max="9221" width="3.75" style="123" customWidth="1"/>
    <col min="9222" max="9222" width="8.5" style="123" customWidth="1"/>
    <col min="9223" max="9223" width="6.875" style="123" customWidth="1"/>
    <col min="9224" max="9224" width="7.75" style="123" customWidth="1"/>
    <col min="9225" max="9225" width="6.875" style="123" customWidth="1"/>
    <col min="9226" max="9226" width="7.5" style="123" customWidth="1"/>
    <col min="9227" max="9228" width="3" style="123" customWidth="1"/>
    <col min="9229" max="9229" width="2.5" style="123" customWidth="1"/>
    <col min="9230" max="9231" width="2.375" style="123" customWidth="1"/>
    <col min="9232" max="9232" width="2.5" style="123" customWidth="1"/>
    <col min="9233" max="9234" width="2.375" style="123" customWidth="1"/>
    <col min="9235" max="9235" width="2.625" style="123" customWidth="1"/>
    <col min="9236" max="9236" width="8.75" style="123" customWidth="1"/>
    <col min="9237" max="9242" width="3.25" style="123"/>
    <col min="9243" max="9244" width="0" style="123" hidden="1" customWidth="1"/>
    <col min="9245" max="9473" width="3.25" style="123"/>
    <col min="9474" max="9477" width="3.75" style="123" customWidth="1"/>
    <col min="9478" max="9478" width="8.5" style="123" customWidth="1"/>
    <col min="9479" max="9479" width="6.875" style="123" customWidth="1"/>
    <col min="9480" max="9480" width="7.75" style="123" customWidth="1"/>
    <col min="9481" max="9481" width="6.875" style="123" customWidth="1"/>
    <col min="9482" max="9482" width="7.5" style="123" customWidth="1"/>
    <col min="9483" max="9484" width="3" style="123" customWidth="1"/>
    <col min="9485" max="9485" width="2.5" style="123" customWidth="1"/>
    <col min="9486" max="9487" width="2.375" style="123" customWidth="1"/>
    <col min="9488" max="9488" width="2.5" style="123" customWidth="1"/>
    <col min="9489" max="9490" width="2.375" style="123" customWidth="1"/>
    <col min="9491" max="9491" width="2.625" style="123" customWidth="1"/>
    <col min="9492" max="9492" width="8.75" style="123" customWidth="1"/>
    <col min="9493" max="9498" width="3.25" style="123"/>
    <col min="9499" max="9500" width="0" style="123" hidden="1" customWidth="1"/>
    <col min="9501" max="9729" width="3.25" style="123"/>
    <col min="9730" max="9733" width="3.75" style="123" customWidth="1"/>
    <col min="9734" max="9734" width="8.5" style="123" customWidth="1"/>
    <col min="9735" max="9735" width="6.875" style="123" customWidth="1"/>
    <col min="9736" max="9736" width="7.75" style="123" customWidth="1"/>
    <col min="9737" max="9737" width="6.875" style="123" customWidth="1"/>
    <col min="9738" max="9738" width="7.5" style="123" customWidth="1"/>
    <col min="9739" max="9740" width="3" style="123" customWidth="1"/>
    <col min="9741" max="9741" width="2.5" style="123" customWidth="1"/>
    <col min="9742" max="9743" width="2.375" style="123" customWidth="1"/>
    <col min="9744" max="9744" width="2.5" style="123" customWidth="1"/>
    <col min="9745" max="9746" width="2.375" style="123" customWidth="1"/>
    <col min="9747" max="9747" width="2.625" style="123" customWidth="1"/>
    <col min="9748" max="9748" width="8.75" style="123" customWidth="1"/>
    <col min="9749" max="9754" width="3.25" style="123"/>
    <col min="9755" max="9756" width="0" style="123" hidden="1" customWidth="1"/>
    <col min="9757" max="9985" width="3.25" style="123"/>
    <col min="9986" max="9989" width="3.75" style="123" customWidth="1"/>
    <col min="9990" max="9990" width="8.5" style="123" customWidth="1"/>
    <col min="9991" max="9991" width="6.875" style="123" customWidth="1"/>
    <col min="9992" max="9992" width="7.75" style="123" customWidth="1"/>
    <col min="9993" max="9993" width="6.875" style="123" customWidth="1"/>
    <col min="9994" max="9994" width="7.5" style="123" customWidth="1"/>
    <col min="9995" max="9996" width="3" style="123" customWidth="1"/>
    <col min="9997" max="9997" width="2.5" style="123" customWidth="1"/>
    <col min="9998" max="9999" width="2.375" style="123" customWidth="1"/>
    <col min="10000" max="10000" width="2.5" style="123" customWidth="1"/>
    <col min="10001" max="10002" width="2.375" style="123" customWidth="1"/>
    <col min="10003" max="10003" width="2.625" style="123" customWidth="1"/>
    <col min="10004" max="10004" width="8.75" style="123" customWidth="1"/>
    <col min="10005" max="10010" width="3.25" style="123"/>
    <col min="10011" max="10012" width="0" style="123" hidden="1" customWidth="1"/>
    <col min="10013" max="10241" width="3.25" style="123"/>
    <col min="10242" max="10245" width="3.75" style="123" customWidth="1"/>
    <col min="10246" max="10246" width="8.5" style="123" customWidth="1"/>
    <col min="10247" max="10247" width="6.875" style="123" customWidth="1"/>
    <col min="10248" max="10248" width="7.75" style="123" customWidth="1"/>
    <col min="10249" max="10249" width="6.875" style="123" customWidth="1"/>
    <col min="10250" max="10250" width="7.5" style="123" customWidth="1"/>
    <col min="10251" max="10252" width="3" style="123" customWidth="1"/>
    <col min="10253" max="10253" width="2.5" style="123" customWidth="1"/>
    <col min="10254" max="10255" width="2.375" style="123" customWidth="1"/>
    <col min="10256" max="10256" width="2.5" style="123" customWidth="1"/>
    <col min="10257" max="10258" width="2.375" style="123" customWidth="1"/>
    <col min="10259" max="10259" width="2.625" style="123" customWidth="1"/>
    <col min="10260" max="10260" width="8.75" style="123" customWidth="1"/>
    <col min="10261" max="10266" width="3.25" style="123"/>
    <col min="10267" max="10268" width="0" style="123" hidden="1" customWidth="1"/>
    <col min="10269" max="10497" width="3.25" style="123"/>
    <col min="10498" max="10501" width="3.75" style="123" customWidth="1"/>
    <col min="10502" max="10502" width="8.5" style="123" customWidth="1"/>
    <col min="10503" max="10503" width="6.875" style="123" customWidth="1"/>
    <col min="10504" max="10504" width="7.75" style="123" customWidth="1"/>
    <col min="10505" max="10505" width="6.875" style="123" customWidth="1"/>
    <col min="10506" max="10506" width="7.5" style="123" customWidth="1"/>
    <col min="10507" max="10508" width="3" style="123" customWidth="1"/>
    <col min="10509" max="10509" width="2.5" style="123" customWidth="1"/>
    <col min="10510" max="10511" width="2.375" style="123" customWidth="1"/>
    <col min="10512" max="10512" width="2.5" style="123" customWidth="1"/>
    <col min="10513" max="10514" width="2.375" style="123" customWidth="1"/>
    <col min="10515" max="10515" width="2.625" style="123" customWidth="1"/>
    <col min="10516" max="10516" width="8.75" style="123" customWidth="1"/>
    <col min="10517" max="10522" width="3.25" style="123"/>
    <col min="10523" max="10524" width="0" style="123" hidden="1" customWidth="1"/>
    <col min="10525" max="10753" width="3.25" style="123"/>
    <col min="10754" max="10757" width="3.75" style="123" customWidth="1"/>
    <col min="10758" max="10758" width="8.5" style="123" customWidth="1"/>
    <col min="10759" max="10759" width="6.875" style="123" customWidth="1"/>
    <col min="10760" max="10760" width="7.75" style="123" customWidth="1"/>
    <col min="10761" max="10761" width="6.875" style="123" customWidth="1"/>
    <col min="10762" max="10762" width="7.5" style="123" customWidth="1"/>
    <col min="10763" max="10764" width="3" style="123" customWidth="1"/>
    <col min="10765" max="10765" width="2.5" style="123" customWidth="1"/>
    <col min="10766" max="10767" width="2.375" style="123" customWidth="1"/>
    <col min="10768" max="10768" width="2.5" style="123" customWidth="1"/>
    <col min="10769" max="10770" width="2.375" style="123" customWidth="1"/>
    <col min="10771" max="10771" width="2.625" style="123" customWidth="1"/>
    <col min="10772" max="10772" width="8.75" style="123" customWidth="1"/>
    <col min="10773" max="10778" width="3.25" style="123"/>
    <col min="10779" max="10780" width="0" style="123" hidden="1" customWidth="1"/>
    <col min="10781" max="11009" width="3.25" style="123"/>
    <col min="11010" max="11013" width="3.75" style="123" customWidth="1"/>
    <col min="11014" max="11014" width="8.5" style="123" customWidth="1"/>
    <col min="11015" max="11015" width="6.875" style="123" customWidth="1"/>
    <col min="11016" max="11016" width="7.75" style="123" customWidth="1"/>
    <col min="11017" max="11017" width="6.875" style="123" customWidth="1"/>
    <col min="11018" max="11018" width="7.5" style="123" customWidth="1"/>
    <col min="11019" max="11020" width="3" style="123" customWidth="1"/>
    <col min="11021" max="11021" width="2.5" style="123" customWidth="1"/>
    <col min="11022" max="11023" width="2.375" style="123" customWidth="1"/>
    <col min="11024" max="11024" width="2.5" style="123" customWidth="1"/>
    <col min="11025" max="11026" width="2.375" style="123" customWidth="1"/>
    <col min="11027" max="11027" width="2.625" style="123" customWidth="1"/>
    <col min="11028" max="11028" width="8.75" style="123" customWidth="1"/>
    <col min="11029" max="11034" width="3.25" style="123"/>
    <col min="11035" max="11036" width="0" style="123" hidden="1" customWidth="1"/>
    <col min="11037" max="11265" width="3.25" style="123"/>
    <col min="11266" max="11269" width="3.75" style="123" customWidth="1"/>
    <col min="11270" max="11270" width="8.5" style="123" customWidth="1"/>
    <col min="11271" max="11271" width="6.875" style="123" customWidth="1"/>
    <col min="11272" max="11272" width="7.75" style="123" customWidth="1"/>
    <col min="11273" max="11273" width="6.875" style="123" customWidth="1"/>
    <col min="11274" max="11274" width="7.5" style="123" customWidth="1"/>
    <col min="11275" max="11276" width="3" style="123" customWidth="1"/>
    <col min="11277" max="11277" width="2.5" style="123" customWidth="1"/>
    <col min="11278" max="11279" width="2.375" style="123" customWidth="1"/>
    <col min="11280" max="11280" width="2.5" style="123" customWidth="1"/>
    <col min="11281" max="11282" width="2.375" style="123" customWidth="1"/>
    <col min="11283" max="11283" width="2.625" style="123" customWidth="1"/>
    <col min="11284" max="11284" width="8.75" style="123" customWidth="1"/>
    <col min="11285" max="11290" width="3.25" style="123"/>
    <col min="11291" max="11292" width="0" style="123" hidden="1" customWidth="1"/>
    <col min="11293" max="11521" width="3.25" style="123"/>
    <col min="11522" max="11525" width="3.75" style="123" customWidth="1"/>
    <col min="11526" max="11526" width="8.5" style="123" customWidth="1"/>
    <col min="11527" max="11527" width="6.875" style="123" customWidth="1"/>
    <col min="11528" max="11528" width="7.75" style="123" customWidth="1"/>
    <col min="11529" max="11529" width="6.875" style="123" customWidth="1"/>
    <col min="11530" max="11530" width="7.5" style="123" customWidth="1"/>
    <col min="11531" max="11532" width="3" style="123" customWidth="1"/>
    <col min="11533" max="11533" width="2.5" style="123" customWidth="1"/>
    <col min="11534" max="11535" width="2.375" style="123" customWidth="1"/>
    <col min="11536" max="11536" width="2.5" style="123" customWidth="1"/>
    <col min="11537" max="11538" width="2.375" style="123" customWidth="1"/>
    <col min="11539" max="11539" width="2.625" style="123" customWidth="1"/>
    <col min="11540" max="11540" width="8.75" style="123" customWidth="1"/>
    <col min="11541" max="11546" width="3.25" style="123"/>
    <col min="11547" max="11548" width="0" style="123" hidden="1" customWidth="1"/>
    <col min="11549" max="11777" width="3.25" style="123"/>
    <col min="11778" max="11781" width="3.75" style="123" customWidth="1"/>
    <col min="11782" max="11782" width="8.5" style="123" customWidth="1"/>
    <col min="11783" max="11783" width="6.875" style="123" customWidth="1"/>
    <col min="11784" max="11784" width="7.75" style="123" customWidth="1"/>
    <col min="11785" max="11785" width="6.875" style="123" customWidth="1"/>
    <col min="11786" max="11786" width="7.5" style="123" customWidth="1"/>
    <col min="11787" max="11788" width="3" style="123" customWidth="1"/>
    <col min="11789" max="11789" width="2.5" style="123" customWidth="1"/>
    <col min="11790" max="11791" width="2.375" style="123" customWidth="1"/>
    <col min="11792" max="11792" width="2.5" style="123" customWidth="1"/>
    <col min="11793" max="11794" width="2.375" style="123" customWidth="1"/>
    <col min="11795" max="11795" width="2.625" style="123" customWidth="1"/>
    <col min="11796" max="11796" width="8.75" style="123" customWidth="1"/>
    <col min="11797" max="11802" width="3.25" style="123"/>
    <col min="11803" max="11804" width="0" style="123" hidden="1" customWidth="1"/>
    <col min="11805" max="12033" width="3.25" style="123"/>
    <col min="12034" max="12037" width="3.75" style="123" customWidth="1"/>
    <col min="12038" max="12038" width="8.5" style="123" customWidth="1"/>
    <col min="12039" max="12039" width="6.875" style="123" customWidth="1"/>
    <col min="12040" max="12040" width="7.75" style="123" customWidth="1"/>
    <col min="12041" max="12041" width="6.875" style="123" customWidth="1"/>
    <col min="12042" max="12042" width="7.5" style="123" customWidth="1"/>
    <col min="12043" max="12044" width="3" style="123" customWidth="1"/>
    <col min="12045" max="12045" width="2.5" style="123" customWidth="1"/>
    <col min="12046" max="12047" width="2.375" style="123" customWidth="1"/>
    <col min="12048" max="12048" width="2.5" style="123" customWidth="1"/>
    <col min="12049" max="12050" width="2.375" style="123" customWidth="1"/>
    <col min="12051" max="12051" width="2.625" style="123" customWidth="1"/>
    <col min="12052" max="12052" width="8.75" style="123" customWidth="1"/>
    <col min="12053" max="12058" width="3.25" style="123"/>
    <col min="12059" max="12060" width="0" style="123" hidden="1" customWidth="1"/>
    <col min="12061" max="12289" width="3.25" style="123"/>
    <col min="12290" max="12293" width="3.75" style="123" customWidth="1"/>
    <col min="12294" max="12294" width="8.5" style="123" customWidth="1"/>
    <col min="12295" max="12295" width="6.875" style="123" customWidth="1"/>
    <col min="12296" max="12296" width="7.75" style="123" customWidth="1"/>
    <col min="12297" max="12297" width="6.875" style="123" customWidth="1"/>
    <col min="12298" max="12298" width="7.5" style="123" customWidth="1"/>
    <col min="12299" max="12300" width="3" style="123" customWidth="1"/>
    <col min="12301" max="12301" width="2.5" style="123" customWidth="1"/>
    <col min="12302" max="12303" width="2.375" style="123" customWidth="1"/>
    <col min="12304" max="12304" width="2.5" style="123" customWidth="1"/>
    <col min="12305" max="12306" width="2.375" style="123" customWidth="1"/>
    <col min="12307" max="12307" width="2.625" style="123" customWidth="1"/>
    <col min="12308" max="12308" width="8.75" style="123" customWidth="1"/>
    <col min="12309" max="12314" width="3.25" style="123"/>
    <col min="12315" max="12316" width="0" style="123" hidden="1" customWidth="1"/>
    <col min="12317" max="12545" width="3.25" style="123"/>
    <col min="12546" max="12549" width="3.75" style="123" customWidth="1"/>
    <col min="12550" max="12550" width="8.5" style="123" customWidth="1"/>
    <col min="12551" max="12551" width="6.875" style="123" customWidth="1"/>
    <col min="12552" max="12552" width="7.75" style="123" customWidth="1"/>
    <col min="12553" max="12553" width="6.875" style="123" customWidth="1"/>
    <col min="12554" max="12554" width="7.5" style="123" customWidth="1"/>
    <col min="12555" max="12556" width="3" style="123" customWidth="1"/>
    <col min="12557" max="12557" width="2.5" style="123" customWidth="1"/>
    <col min="12558" max="12559" width="2.375" style="123" customWidth="1"/>
    <col min="12560" max="12560" width="2.5" style="123" customWidth="1"/>
    <col min="12561" max="12562" width="2.375" style="123" customWidth="1"/>
    <col min="12563" max="12563" width="2.625" style="123" customWidth="1"/>
    <col min="12564" max="12564" width="8.75" style="123" customWidth="1"/>
    <col min="12565" max="12570" width="3.25" style="123"/>
    <col min="12571" max="12572" width="0" style="123" hidden="1" customWidth="1"/>
    <col min="12573" max="12801" width="3.25" style="123"/>
    <col min="12802" max="12805" width="3.75" style="123" customWidth="1"/>
    <col min="12806" max="12806" width="8.5" style="123" customWidth="1"/>
    <col min="12807" max="12807" width="6.875" style="123" customWidth="1"/>
    <col min="12808" max="12808" width="7.75" style="123" customWidth="1"/>
    <col min="12809" max="12809" width="6.875" style="123" customWidth="1"/>
    <col min="12810" max="12810" width="7.5" style="123" customWidth="1"/>
    <col min="12811" max="12812" width="3" style="123" customWidth="1"/>
    <col min="12813" max="12813" width="2.5" style="123" customWidth="1"/>
    <col min="12814" max="12815" width="2.375" style="123" customWidth="1"/>
    <col min="12816" max="12816" width="2.5" style="123" customWidth="1"/>
    <col min="12817" max="12818" width="2.375" style="123" customWidth="1"/>
    <col min="12819" max="12819" width="2.625" style="123" customWidth="1"/>
    <col min="12820" max="12820" width="8.75" style="123" customWidth="1"/>
    <col min="12821" max="12826" width="3.25" style="123"/>
    <col min="12827" max="12828" width="0" style="123" hidden="1" customWidth="1"/>
    <col min="12829" max="13057" width="3.25" style="123"/>
    <col min="13058" max="13061" width="3.75" style="123" customWidth="1"/>
    <col min="13062" max="13062" width="8.5" style="123" customWidth="1"/>
    <col min="13063" max="13063" width="6.875" style="123" customWidth="1"/>
    <col min="13064" max="13064" width="7.75" style="123" customWidth="1"/>
    <col min="13065" max="13065" width="6.875" style="123" customWidth="1"/>
    <col min="13066" max="13066" width="7.5" style="123" customWidth="1"/>
    <col min="13067" max="13068" width="3" style="123" customWidth="1"/>
    <col min="13069" max="13069" width="2.5" style="123" customWidth="1"/>
    <col min="13070" max="13071" width="2.375" style="123" customWidth="1"/>
    <col min="13072" max="13072" width="2.5" style="123" customWidth="1"/>
    <col min="13073" max="13074" width="2.375" style="123" customWidth="1"/>
    <col min="13075" max="13075" width="2.625" style="123" customWidth="1"/>
    <col min="13076" max="13076" width="8.75" style="123" customWidth="1"/>
    <col min="13077" max="13082" width="3.25" style="123"/>
    <col min="13083" max="13084" width="0" style="123" hidden="1" customWidth="1"/>
    <col min="13085" max="13313" width="3.25" style="123"/>
    <col min="13314" max="13317" width="3.75" style="123" customWidth="1"/>
    <col min="13318" max="13318" width="8.5" style="123" customWidth="1"/>
    <col min="13319" max="13319" width="6.875" style="123" customWidth="1"/>
    <col min="13320" max="13320" width="7.75" style="123" customWidth="1"/>
    <col min="13321" max="13321" width="6.875" style="123" customWidth="1"/>
    <col min="13322" max="13322" width="7.5" style="123" customWidth="1"/>
    <col min="13323" max="13324" width="3" style="123" customWidth="1"/>
    <col min="13325" max="13325" width="2.5" style="123" customWidth="1"/>
    <col min="13326" max="13327" width="2.375" style="123" customWidth="1"/>
    <col min="13328" max="13328" width="2.5" style="123" customWidth="1"/>
    <col min="13329" max="13330" width="2.375" style="123" customWidth="1"/>
    <col min="13331" max="13331" width="2.625" style="123" customWidth="1"/>
    <col min="13332" max="13332" width="8.75" style="123" customWidth="1"/>
    <col min="13333" max="13338" width="3.25" style="123"/>
    <col min="13339" max="13340" width="0" style="123" hidden="1" customWidth="1"/>
    <col min="13341" max="13569" width="3.25" style="123"/>
    <col min="13570" max="13573" width="3.75" style="123" customWidth="1"/>
    <col min="13574" max="13574" width="8.5" style="123" customWidth="1"/>
    <col min="13575" max="13575" width="6.875" style="123" customWidth="1"/>
    <col min="13576" max="13576" width="7.75" style="123" customWidth="1"/>
    <col min="13577" max="13577" width="6.875" style="123" customWidth="1"/>
    <col min="13578" max="13578" width="7.5" style="123" customWidth="1"/>
    <col min="13579" max="13580" width="3" style="123" customWidth="1"/>
    <col min="13581" max="13581" width="2.5" style="123" customWidth="1"/>
    <col min="13582" max="13583" width="2.375" style="123" customWidth="1"/>
    <col min="13584" max="13584" width="2.5" style="123" customWidth="1"/>
    <col min="13585" max="13586" width="2.375" style="123" customWidth="1"/>
    <col min="13587" max="13587" width="2.625" style="123" customWidth="1"/>
    <col min="13588" max="13588" width="8.75" style="123" customWidth="1"/>
    <col min="13589" max="13594" width="3.25" style="123"/>
    <col min="13595" max="13596" width="0" style="123" hidden="1" customWidth="1"/>
    <col min="13597" max="13825" width="3.25" style="123"/>
    <col min="13826" max="13829" width="3.75" style="123" customWidth="1"/>
    <col min="13830" max="13830" width="8.5" style="123" customWidth="1"/>
    <col min="13831" max="13831" width="6.875" style="123" customWidth="1"/>
    <col min="13832" max="13832" width="7.75" style="123" customWidth="1"/>
    <col min="13833" max="13833" width="6.875" style="123" customWidth="1"/>
    <col min="13834" max="13834" width="7.5" style="123" customWidth="1"/>
    <col min="13835" max="13836" width="3" style="123" customWidth="1"/>
    <col min="13837" max="13837" width="2.5" style="123" customWidth="1"/>
    <col min="13838" max="13839" width="2.375" style="123" customWidth="1"/>
    <col min="13840" max="13840" width="2.5" style="123" customWidth="1"/>
    <col min="13841" max="13842" width="2.375" style="123" customWidth="1"/>
    <col min="13843" max="13843" width="2.625" style="123" customWidth="1"/>
    <col min="13844" max="13844" width="8.75" style="123" customWidth="1"/>
    <col min="13845" max="13850" width="3.25" style="123"/>
    <col min="13851" max="13852" width="0" style="123" hidden="1" customWidth="1"/>
    <col min="13853" max="14081" width="3.25" style="123"/>
    <col min="14082" max="14085" width="3.75" style="123" customWidth="1"/>
    <col min="14086" max="14086" width="8.5" style="123" customWidth="1"/>
    <col min="14087" max="14087" width="6.875" style="123" customWidth="1"/>
    <col min="14088" max="14088" width="7.75" style="123" customWidth="1"/>
    <col min="14089" max="14089" width="6.875" style="123" customWidth="1"/>
    <col min="14090" max="14090" width="7.5" style="123" customWidth="1"/>
    <col min="14091" max="14092" width="3" style="123" customWidth="1"/>
    <col min="14093" max="14093" width="2.5" style="123" customWidth="1"/>
    <col min="14094" max="14095" width="2.375" style="123" customWidth="1"/>
    <col min="14096" max="14096" width="2.5" style="123" customWidth="1"/>
    <col min="14097" max="14098" width="2.375" style="123" customWidth="1"/>
    <col min="14099" max="14099" width="2.625" style="123" customWidth="1"/>
    <col min="14100" max="14100" width="8.75" style="123" customWidth="1"/>
    <col min="14101" max="14106" width="3.25" style="123"/>
    <col min="14107" max="14108" width="0" style="123" hidden="1" customWidth="1"/>
    <col min="14109" max="14337" width="3.25" style="123"/>
    <col min="14338" max="14341" width="3.75" style="123" customWidth="1"/>
    <col min="14342" max="14342" width="8.5" style="123" customWidth="1"/>
    <col min="14343" max="14343" width="6.875" style="123" customWidth="1"/>
    <col min="14344" max="14344" width="7.75" style="123" customWidth="1"/>
    <col min="14345" max="14345" width="6.875" style="123" customWidth="1"/>
    <col min="14346" max="14346" width="7.5" style="123" customWidth="1"/>
    <col min="14347" max="14348" width="3" style="123" customWidth="1"/>
    <col min="14349" max="14349" width="2.5" style="123" customWidth="1"/>
    <col min="14350" max="14351" width="2.375" style="123" customWidth="1"/>
    <col min="14352" max="14352" width="2.5" style="123" customWidth="1"/>
    <col min="14353" max="14354" width="2.375" style="123" customWidth="1"/>
    <col min="14355" max="14355" width="2.625" style="123" customWidth="1"/>
    <col min="14356" max="14356" width="8.75" style="123" customWidth="1"/>
    <col min="14357" max="14362" width="3.25" style="123"/>
    <col min="14363" max="14364" width="0" style="123" hidden="1" customWidth="1"/>
    <col min="14365" max="14593" width="3.25" style="123"/>
    <col min="14594" max="14597" width="3.75" style="123" customWidth="1"/>
    <col min="14598" max="14598" width="8.5" style="123" customWidth="1"/>
    <col min="14599" max="14599" width="6.875" style="123" customWidth="1"/>
    <col min="14600" max="14600" width="7.75" style="123" customWidth="1"/>
    <col min="14601" max="14601" width="6.875" style="123" customWidth="1"/>
    <col min="14602" max="14602" width="7.5" style="123" customWidth="1"/>
    <col min="14603" max="14604" width="3" style="123" customWidth="1"/>
    <col min="14605" max="14605" width="2.5" style="123" customWidth="1"/>
    <col min="14606" max="14607" width="2.375" style="123" customWidth="1"/>
    <col min="14608" max="14608" width="2.5" style="123" customWidth="1"/>
    <col min="14609" max="14610" width="2.375" style="123" customWidth="1"/>
    <col min="14611" max="14611" width="2.625" style="123" customWidth="1"/>
    <col min="14612" max="14612" width="8.75" style="123" customWidth="1"/>
    <col min="14613" max="14618" width="3.25" style="123"/>
    <col min="14619" max="14620" width="0" style="123" hidden="1" customWidth="1"/>
    <col min="14621" max="14849" width="3.25" style="123"/>
    <col min="14850" max="14853" width="3.75" style="123" customWidth="1"/>
    <col min="14854" max="14854" width="8.5" style="123" customWidth="1"/>
    <col min="14855" max="14855" width="6.875" style="123" customWidth="1"/>
    <col min="14856" max="14856" width="7.75" style="123" customWidth="1"/>
    <col min="14857" max="14857" width="6.875" style="123" customWidth="1"/>
    <col min="14858" max="14858" width="7.5" style="123" customWidth="1"/>
    <col min="14859" max="14860" width="3" style="123" customWidth="1"/>
    <col min="14861" max="14861" width="2.5" style="123" customWidth="1"/>
    <col min="14862" max="14863" width="2.375" style="123" customWidth="1"/>
    <col min="14864" max="14864" width="2.5" style="123" customWidth="1"/>
    <col min="14865" max="14866" width="2.375" style="123" customWidth="1"/>
    <col min="14867" max="14867" width="2.625" style="123" customWidth="1"/>
    <col min="14868" max="14868" width="8.75" style="123" customWidth="1"/>
    <col min="14869" max="14874" width="3.25" style="123"/>
    <col min="14875" max="14876" width="0" style="123" hidden="1" customWidth="1"/>
    <col min="14877" max="15105" width="3.25" style="123"/>
    <col min="15106" max="15109" width="3.75" style="123" customWidth="1"/>
    <col min="15110" max="15110" width="8.5" style="123" customWidth="1"/>
    <col min="15111" max="15111" width="6.875" style="123" customWidth="1"/>
    <col min="15112" max="15112" width="7.75" style="123" customWidth="1"/>
    <col min="15113" max="15113" width="6.875" style="123" customWidth="1"/>
    <col min="15114" max="15114" width="7.5" style="123" customWidth="1"/>
    <col min="15115" max="15116" width="3" style="123" customWidth="1"/>
    <col min="15117" max="15117" width="2.5" style="123" customWidth="1"/>
    <col min="15118" max="15119" width="2.375" style="123" customWidth="1"/>
    <col min="15120" max="15120" width="2.5" style="123" customWidth="1"/>
    <col min="15121" max="15122" width="2.375" style="123" customWidth="1"/>
    <col min="15123" max="15123" width="2.625" style="123" customWidth="1"/>
    <col min="15124" max="15124" width="8.75" style="123" customWidth="1"/>
    <col min="15125" max="15130" width="3.25" style="123"/>
    <col min="15131" max="15132" width="0" style="123" hidden="1" customWidth="1"/>
    <col min="15133" max="15361" width="3.25" style="123"/>
    <col min="15362" max="15365" width="3.75" style="123" customWidth="1"/>
    <col min="15366" max="15366" width="8.5" style="123" customWidth="1"/>
    <col min="15367" max="15367" width="6.875" style="123" customWidth="1"/>
    <col min="15368" max="15368" width="7.75" style="123" customWidth="1"/>
    <col min="15369" max="15369" width="6.875" style="123" customWidth="1"/>
    <col min="15370" max="15370" width="7.5" style="123" customWidth="1"/>
    <col min="15371" max="15372" width="3" style="123" customWidth="1"/>
    <col min="15373" max="15373" width="2.5" style="123" customWidth="1"/>
    <col min="15374" max="15375" width="2.375" style="123" customWidth="1"/>
    <col min="15376" max="15376" width="2.5" style="123" customWidth="1"/>
    <col min="15377" max="15378" width="2.375" style="123" customWidth="1"/>
    <col min="15379" max="15379" width="2.625" style="123" customWidth="1"/>
    <col min="15380" max="15380" width="8.75" style="123" customWidth="1"/>
    <col min="15381" max="15386" width="3.25" style="123"/>
    <col min="15387" max="15388" width="0" style="123" hidden="1" customWidth="1"/>
    <col min="15389" max="15617" width="3.25" style="123"/>
    <col min="15618" max="15621" width="3.75" style="123" customWidth="1"/>
    <col min="15622" max="15622" width="8.5" style="123" customWidth="1"/>
    <col min="15623" max="15623" width="6.875" style="123" customWidth="1"/>
    <col min="15624" max="15624" width="7.75" style="123" customWidth="1"/>
    <col min="15625" max="15625" width="6.875" style="123" customWidth="1"/>
    <col min="15626" max="15626" width="7.5" style="123" customWidth="1"/>
    <col min="15627" max="15628" width="3" style="123" customWidth="1"/>
    <col min="15629" max="15629" width="2.5" style="123" customWidth="1"/>
    <col min="15630" max="15631" width="2.375" style="123" customWidth="1"/>
    <col min="15632" max="15632" width="2.5" style="123" customWidth="1"/>
    <col min="15633" max="15634" width="2.375" style="123" customWidth="1"/>
    <col min="15635" max="15635" width="2.625" style="123" customWidth="1"/>
    <col min="15636" max="15636" width="8.75" style="123" customWidth="1"/>
    <col min="15637" max="15642" width="3.25" style="123"/>
    <col min="15643" max="15644" width="0" style="123" hidden="1" customWidth="1"/>
    <col min="15645" max="15873" width="3.25" style="123"/>
    <col min="15874" max="15877" width="3.75" style="123" customWidth="1"/>
    <col min="15878" max="15878" width="8.5" style="123" customWidth="1"/>
    <col min="15879" max="15879" width="6.875" style="123" customWidth="1"/>
    <col min="15880" max="15880" width="7.75" style="123" customWidth="1"/>
    <col min="15881" max="15881" width="6.875" style="123" customWidth="1"/>
    <col min="15882" max="15882" width="7.5" style="123" customWidth="1"/>
    <col min="15883" max="15884" width="3" style="123" customWidth="1"/>
    <col min="15885" max="15885" width="2.5" style="123" customWidth="1"/>
    <col min="15886" max="15887" width="2.375" style="123" customWidth="1"/>
    <col min="15888" max="15888" width="2.5" style="123" customWidth="1"/>
    <col min="15889" max="15890" width="2.375" style="123" customWidth="1"/>
    <col min="15891" max="15891" width="2.625" style="123" customWidth="1"/>
    <col min="15892" max="15892" width="8.75" style="123" customWidth="1"/>
    <col min="15893" max="15898" width="3.25" style="123"/>
    <col min="15899" max="15900" width="0" style="123" hidden="1" customWidth="1"/>
    <col min="15901" max="16129" width="3.25" style="123"/>
    <col min="16130" max="16133" width="3.75" style="123" customWidth="1"/>
    <col min="16134" max="16134" width="8.5" style="123" customWidth="1"/>
    <col min="16135" max="16135" width="6.875" style="123" customWidth="1"/>
    <col min="16136" max="16136" width="7.75" style="123" customWidth="1"/>
    <col min="16137" max="16137" width="6.875" style="123" customWidth="1"/>
    <col min="16138" max="16138" width="7.5" style="123" customWidth="1"/>
    <col min="16139" max="16140" width="3" style="123" customWidth="1"/>
    <col min="16141" max="16141" width="2.5" style="123" customWidth="1"/>
    <col min="16142" max="16143" width="2.375" style="123" customWidth="1"/>
    <col min="16144" max="16144" width="2.5" style="123" customWidth="1"/>
    <col min="16145" max="16146" width="2.375" style="123" customWidth="1"/>
    <col min="16147" max="16147" width="2.625" style="123" customWidth="1"/>
    <col min="16148" max="16148" width="8.75" style="123" customWidth="1"/>
    <col min="16149" max="16154" width="3.25" style="123"/>
    <col min="16155" max="16156" width="0" style="123" hidden="1" customWidth="1"/>
    <col min="16157" max="16384" width="3.25" style="123"/>
  </cols>
  <sheetData>
    <row r="1" spans="2:41" ht="18">
      <c r="B1" s="314" t="s">
        <v>215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</row>
    <row r="3" spans="2:41">
      <c r="B3" s="315" t="s">
        <v>216</v>
      </c>
      <c r="C3" s="316"/>
      <c r="D3" s="316"/>
      <c r="E3" s="316"/>
      <c r="F3" s="316"/>
      <c r="G3" s="317" t="s">
        <v>251</v>
      </c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8"/>
      <c r="T3" s="122" t="b">
        <f>IF(LEN(G3)&lt;6,FALSE,TRUE)</f>
        <v>1</v>
      </c>
    </row>
    <row r="4" spans="2:41">
      <c r="B4" s="307" t="s">
        <v>217</v>
      </c>
      <c r="C4" s="308"/>
      <c r="D4" s="308"/>
      <c r="E4" s="308"/>
      <c r="F4" s="308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10"/>
      <c r="T4" s="122" t="b">
        <f>IF(LEN(G4)&lt;9,FALSE,TRUE)</f>
        <v>0</v>
      </c>
    </row>
    <row r="5" spans="2:41">
      <c r="B5" s="307" t="s">
        <v>218</v>
      </c>
      <c r="C5" s="308"/>
      <c r="D5" s="308"/>
      <c r="E5" s="308"/>
      <c r="F5" s="308"/>
      <c r="G5" s="309" t="s">
        <v>252</v>
      </c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10"/>
      <c r="T5" s="122" t="b">
        <f>IF(LEN(G5)&lt;6,FALSE,TRUE)</f>
        <v>1</v>
      </c>
    </row>
    <row r="6" spans="2:41">
      <c r="B6" s="307" t="s">
        <v>219</v>
      </c>
      <c r="C6" s="308"/>
      <c r="D6" s="308"/>
      <c r="E6" s="308"/>
      <c r="F6" s="308"/>
      <c r="G6" s="309" t="s">
        <v>253</v>
      </c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10"/>
      <c r="T6" s="122" t="b">
        <f>IF(LEN(G6)&lt;4,FALSE,TRUE)</f>
        <v>1</v>
      </c>
    </row>
    <row r="7" spans="2:41" ht="18.95" customHeight="1">
      <c r="B7" s="307" t="s">
        <v>220</v>
      </c>
      <c r="C7" s="308"/>
      <c r="D7" s="308"/>
      <c r="E7" s="308"/>
      <c r="F7" s="308"/>
      <c r="G7" s="124"/>
      <c r="H7" s="125"/>
      <c r="I7" s="125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41" ht="18.95" customHeight="1">
      <c r="B8" s="311" t="s">
        <v>221</v>
      </c>
      <c r="C8" s="312"/>
      <c r="D8" s="312"/>
      <c r="E8" s="312"/>
      <c r="F8" s="312"/>
      <c r="G8" s="128"/>
      <c r="H8" s="129"/>
      <c r="I8" s="129"/>
      <c r="J8" s="130"/>
      <c r="K8" s="130"/>
      <c r="L8" s="130"/>
      <c r="M8" s="130"/>
      <c r="N8" s="130"/>
      <c r="O8" s="130"/>
      <c r="P8" s="130"/>
      <c r="Q8" s="130"/>
      <c r="R8" s="130"/>
      <c r="S8" s="131"/>
    </row>
    <row r="9" spans="2:41" ht="18.95" customHeight="1">
      <c r="B9" s="291" t="s">
        <v>222</v>
      </c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313">
        <v>1</v>
      </c>
      <c r="S9" s="313"/>
    </row>
    <row r="10" spans="2:41" ht="18.95" customHeight="1">
      <c r="B10" s="291" t="s">
        <v>223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2">
        <v>0.03</v>
      </c>
      <c r="S10" s="292"/>
    </row>
    <row r="11" spans="2:41" ht="24.95" customHeight="1" thickBot="1">
      <c r="B11" s="293" t="str">
        <f>IF(OR(T3=FALSE,T4=FALSE,T5=FALSE,T6=FALSE),("Atenção - Não esqueça de preencher o(s) campo(s): -" &amp; IF(T3=FALSE," TOMADOR -","") &amp; IF(T4=FALSE," Nº DO CONTRATO -","") &amp; IF(T5=FALSE," NOME DA OBRA -","") &amp; IF(T6=FALSE," MUNICÍPIO ONDE SE LOCALIZA A OBRA -","")  &amp; ""),".")</f>
        <v>Atenção - Não esqueça de preencher o(s) campo(s): - Nº DO CONTRATO -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</row>
    <row r="12" spans="2:41" ht="35.25" customHeight="1">
      <c r="B12" s="294" t="s">
        <v>224</v>
      </c>
      <c r="C12" s="295"/>
      <c r="D12" s="295"/>
      <c r="E12" s="295"/>
      <c r="F12" s="295"/>
      <c r="G12" s="298" t="s">
        <v>225</v>
      </c>
      <c r="H12" s="299"/>
      <c r="I12" s="300"/>
      <c r="J12" s="122"/>
      <c r="K12" s="247" t="s">
        <v>226</v>
      </c>
      <c r="L12" s="248"/>
      <c r="M12" s="248"/>
      <c r="N12" s="248"/>
      <c r="O12" s="248"/>
      <c r="P12" s="248"/>
      <c r="Q12" s="248"/>
      <c r="R12" s="248"/>
      <c r="S12" s="249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</row>
    <row r="13" spans="2:41" ht="21.75" customHeight="1">
      <c r="B13" s="296"/>
      <c r="C13" s="297"/>
      <c r="D13" s="297"/>
      <c r="E13" s="297"/>
      <c r="F13" s="297"/>
      <c r="G13" s="301"/>
      <c r="H13" s="302"/>
      <c r="I13" s="303"/>
      <c r="J13" s="122"/>
      <c r="K13" s="304" t="s">
        <v>227</v>
      </c>
      <c r="L13" s="305"/>
      <c r="M13" s="305"/>
      <c r="N13" s="305" t="s">
        <v>228</v>
      </c>
      <c r="O13" s="305"/>
      <c r="P13" s="305"/>
      <c r="Q13" s="305" t="s">
        <v>229</v>
      </c>
      <c r="R13" s="305"/>
      <c r="S13" s="306"/>
    </row>
    <row r="14" spans="2:41" ht="16.5" customHeight="1">
      <c r="B14" s="286" t="s">
        <v>230</v>
      </c>
      <c r="C14" s="287"/>
      <c r="D14" s="287"/>
      <c r="E14" s="287"/>
      <c r="F14" s="287"/>
      <c r="G14" s="288">
        <v>3</v>
      </c>
      <c r="H14" s="289"/>
      <c r="I14" s="290"/>
      <c r="K14" s="273">
        <f>CHOOSE([1]Plan4!$B$17,[1]Plan4!C6,[1]Plan4!D6,[1]Plan4!E6,[1]Plan4!F6,[1]Plan4!G6,[1]Plan4!H6)</f>
        <v>3</v>
      </c>
      <c r="L14" s="274"/>
      <c r="M14" s="274"/>
      <c r="N14" s="274">
        <f>CHOOSE([1]Plan4!$B$17,[1]Plan4!I6,[1]Plan4!J6,[1]Plan4!K6,[1]Plan4!L6,[1]Plan4!M6,[1]Plan4!N6)</f>
        <v>4</v>
      </c>
      <c r="O14" s="274"/>
      <c r="P14" s="274"/>
      <c r="Q14" s="274">
        <f>CHOOSE([1]Plan4!$B$17,[1]Plan4!O6,[1]Plan4!P6,[1]Plan4!Q6,[1]Plan4!R6,[1]Plan4!S6,[1]Plan4!T6)</f>
        <v>5.5</v>
      </c>
      <c r="R14" s="274"/>
      <c r="S14" s="280"/>
      <c r="T14" s="133" t="str">
        <f t="shared" ref="T14:T20" si="0">IF(G14&lt;K14," Atenção",IF(G14&gt;Q14,"Atenção","OK"))</f>
        <v>OK</v>
      </c>
      <c r="U14" s="122"/>
    </row>
    <row r="15" spans="2:41" ht="16.5" customHeight="1">
      <c r="B15" s="284" t="s">
        <v>231</v>
      </c>
      <c r="C15" s="285"/>
      <c r="D15" s="285"/>
      <c r="E15" s="285"/>
      <c r="F15" s="285"/>
      <c r="G15" s="270">
        <v>0.8</v>
      </c>
      <c r="H15" s="271"/>
      <c r="I15" s="272"/>
      <c r="K15" s="273">
        <f>CHOOSE([1]Plan4!$B$17,[1]Plan4!C7,[1]Plan4!D7,[1]Plan4!E7,[1]Plan4!F7,[1]Plan4!G7,[1]Plan4!H7)</f>
        <v>0.8</v>
      </c>
      <c r="L15" s="274"/>
      <c r="M15" s="274"/>
      <c r="N15" s="274">
        <f>CHOOSE([1]Plan4!$B$17,[1]Plan4!I7,[1]Plan4!J7,[1]Plan4!K7,[1]Plan4!L7,[1]Plan4!M7,[1]Plan4!N7)</f>
        <v>0.8</v>
      </c>
      <c r="O15" s="274"/>
      <c r="P15" s="274"/>
      <c r="Q15" s="274">
        <f>CHOOSE([1]Plan4!$B$17,[1]Plan4!O7,[1]Plan4!P7,[1]Plan4!Q7,[1]Plan4!R7,[1]Plan4!S7,[1]Plan4!T7)</f>
        <v>1</v>
      </c>
      <c r="R15" s="274"/>
      <c r="S15" s="280"/>
      <c r="T15" s="133" t="str">
        <f t="shared" si="0"/>
        <v>OK</v>
      </c>
    </row>
    <row r="16" spans="2:41" ht="16.5" customHeight="1">
      <c r="B16" s="284" t="s">
        <v>232</v>
      </c>
      <c r="C16" s="285"/>
      <c r="D16" s="285"/>
      <c r="E16" s="285"/>
      <c r="F16" s="285"/>
      <c r="G16" s="270">
        <v>0.97</v>
      </c>
      <c r="H16" s="271"/>
      <c r="I16" s="272"/>
      <c r="K16" s="273">
        <f>CHOOSE([1]Plan4!$B$17,[1]Plan4!C8,[1]Plan4!D8,[1]Plan4!E8,[1]Plan4!F8,[1]Plan4!G8,[1]Plan4!H8)</f>
        <v>0.97</v>
      </c>
      <c r="L16" s="274"/>
      <c r="M16" s="274"/>
      <c r="N16" s="274">
        <f>CHOOSE([1]Plan4!$B$17,[1]Plan4!I8,[1]Plan4!J8,[1]Plan4!K8,[1]Plan4!L8,[1]Plan4!M8,[1]Plan4!N8)</f>
        <v>1.27</v>
      </c>
      <c r="O16" s="274"/>
      <c r="P16" s="274"/>
      <c r="Q16" s="274">
        <f>CHOOSE([1]Plan4!$B$17,[1]Plan4!O8,[1]Plan4!P8,[1]Plan4!Q8,[1]Plan4!R8,[1]Plan4!S8,[1]Plan4!T8)</f>
        <v>1.27</v>
      </c>
      <c r="R16" s="274"/>
      <c r="S16" s="280"/>
      <c r="T16" s="133" t="str">
        <f t="shared" si="0"/>
        <v>OK</v>
      </c>
    </row>
    <row r="17" spans="2:22" ht="16.5" customHeight="1">
      <c r="B17" s="284" t="s">
        <v>233</v>
      </c>
      <c r="C17" s="285"/>
      <c r="D17" s="285"/>
      <c r="E17" s="285"/>
      <c r="F17" s="285"/>
      <c r="G17" s="270">
        <v>0.59</v>
      </c>
      <c r="H17" s="271"/>
      <c r="I17" s="272"/>
      <c r="K17" s="273">
        <f>CHOOSE([1]Plan4!$B$17,[1]Plan4!C9,[1]Plan4!D9,[1]Plan4!E9,[1]Plan4!F9,[1]Plan4!G9,[1]Plan4!H9)</f>
        <v>0.59</v>
      </c>
      <c r="L17" s="274"/>
      <c r="M17" s="274"/>
      <c r="N17" s="274">
        <f>CHOOSE([1]Plan4!$B$17,[1]Plan4!I9,[1]Plan4!J9,[1]Plan4!K9,[1]Plan4!L9,[1]Plan4!M9,[1]Plan4!N9)</f>
        <v>1.23</v>
      </c>
      <c r="O17" s="274"/>
      <c r="P17" s="274"/>
      <c r="Q17" s="274">
        <f>CHOOSE([1]Plan4!$B$17,[1]Plan4!O9,[1]Plan4!P9,[1]Plan4!Q9,[1]Plan4!R9,[1]Plan4!S9,[1]Plan4!T9)</f>
        <v>1.39</v>
      </c>
      <c r="R17" s="274"/>
      <c r="S17" s="280"/>
      <c r="T17" s="133" t="str">
        <f t="shared" si="0"/>
        <v>OK</v>
      </c>
    </row>
    <row r="18" spans="2:22" ht="16.5" customHeight="1">
      <c r="B18" s="284" t="s">
        <v>234</v>
      </c>
      <c r="C18" s="285"/>
      <c r="D18" s="285"/>
      <c r="E18" s="285"/>
      <c r="F18" s="285"/>
      <c r="G18" s="270">
        <v>7.0709999999999997</v>
      </c>
      <c r="H18" s="271"/>
      <c r="I18" s="272"/>
      <c r="K18" s="273">
        <f>CHOOSE([1]Plan4!$B$17,[1]Plan4!C10,[1]Plan4!D10,[1]Plan4!E10,[1]Plan4!F10,[1]Plan4!G10,[1]Plan4!H10)</f>
        <v>6.16</v>
      </c>
      <c r="L18" s="274"/>
      <c r="M18" s="274"/>
      <c r="N18" s="274">
        <f>CHOOSE([1]Plan4!$B$17,[1]Plan4!I10,[1]Plan4!J10,[1]Plan4!K10,[1]Plan4!L10,[1]Plan4!M10,[1]Plan4!N10)</f>
        <v>7.4</v>
      </c>
      <c r="O18" s="274"/>
      <c r="P18" s="274"/>
      <c r="Q18" s="274">
        <f>CHOOSE([1]Plan4!$B$17,[1]Plan4!O10,[1]Plan4!P10,[1]Plan4!Q10,[1]Plan4!R10,[1]Plan4!S10,[1]Plan4!T10)</f>
        <v>8.9600000000000009</v>
      </c>
      <c r="R18" s="274"/>
      <c r="S18" s="280"/>
      <c r="T18" s="133" t="str">
        <f t="shared" si="0"/>
        <v>OK</v>
      </c>
    </row>
    <row r="19" spans="2:22" ht="16.5" customHeight="1">
      <c r="B19" s="268" t="s">
        <v>235</v>
      </c>
      <c r="C19" s="269"/>
      <c r="D19" s="269"/>
      <c r="E19" s="269"/>
      <c r="F19" s="269"/>
      <c r="G19" s="270">
        <v>0.65</v>
      </c>
      <c r="H19" s="271"/>
      <c r="I19" s="272"/>
      <c r="K19" s="273">
        <f>CHOOSE([1]Plan4!$B$17,[1]Plan4!C11,[1]Plan4!D11,[1]Plan4!E11,[1]Plan4!F11,[1]Plan4!G11,[1]Plan4!H11)</f>
        <v>0.65</v>
      </c>
      <c r="L19" s="274"/>
      <c r="M19" s="274"/>
      <c r="N19" s="274">
        <f>CHOOSE([1]Plan4!$B$17,[1]Plan4!I11,[1]Plan4!J11,[1]Plan4!K11,[1]Plan4!L11,[1]Plan4!M11,[1]Plan4!N11)</f>
        <v>0.65</v>
      </c>
      <c r="O19" s="274"/>
      <c r="P19" s="274"/>
      <c r="Q19" s="274">
        <f>CHOOSE([1]Plan4!$B$17,[1]Plan4!O11,[1]Plan4!P11,[1]Plan4!Q11,[1]Plan4!R11,[1]Plan4!S11,[1]Plan4!T11)</f>
        <v>0.65</v>
      </c>
      <c r="R19" s="274"/>
      <c r="S19" s="280"/>
      <c r="T19" s="133" t="str">
        <f t="shared" si="0"/>
        <v>OK</v>
      </c>
      <c r="U19" s="134"/>
      <c r="V19" s="134"/>
    </row>
    <row r="20" spans="2:22" ht="16.5" customHeight="1">
      <c r="B20" s="268" t="s">
        <v>236</v>
      </c>
      <c r="C20" s="269"/>
      <c r="D20" s="269"/>
      <c r="E20" s="269"/>
      <c r="F20" s="269"/>
      <c r="G20" s="270">
        <v>3</v>
      </c>
      <c r="H20" s="271"/>
      <c r="I20" s="272"/>
      <c r="K20" s="273">
        <f>CHOOSE([1]Plan4!$B$17,[1]Plan4!C12,[1]Plan4!D12,[1]Plan4!E12,[1]Plan4!F12,[1]Plan4!G12,[1]Plan4!H12)</f>
        <v>3</v>
      </c>
      <c r="L20" s="274"/>
      <c r="M20" s="274"/>
      <c r="N20" s="274">
        <f>CHOOSE([1]Plan4!$B$17,[1]Plan4!I12,[1]Plan4!J12,[1]Plan4!K12,[1]Plan4!L12,[1]Plan4!M12,[1]Plan4!N12)</f>
        <v>3</v>
      </c>
      <c r="O20" s="274"/>
      <c r="P20" s="274"/>
      <c r="Q20" s="274">
        <f>CHOOSE([1]Plan4!$B$17,[1]Plan4!O12,[1]Plan4!P12,[1]Plan4!Q12,[1]Plan4!R12,[1]Plan4!S12,[1]Plan4!T12)</f>
        <v>3</v>
      </c>
      <c r="R20" s="274"/>
      <c r="S20" s="280"/>
      <c r="T20" s="133" t="str">
        <f t="shared" si="0"/>
        <v>OK</v>
      </c>
      <c r="U20" s="122"/>
    </row>
    <row r="21" spans="2:22" ht="16.5" customHeight="1">
      <c r="B21" s="268" t="s">
        <v>237</v>
      </c>
      <c r="C21" s="269"/>
      <c r="D21" s="269"/>
      <c r="E21" s="269"/>
      <c r="F21" s="269"/>
      <c r="G21" s="281">
        <f>R9*R10*100</f>
        <v>3</v>
      </c>
      <c r="H21" s="282"/>
      <c r="I21" s="283"/>
      <c r="K21" s="254">
        <f>CHOOSE([1]Plan4!$B$17,[1]Plan4!C13,[1]Plan4!D13,[1]Plan4!E13,[1]Plan4!F13,[1]Plan4!G13,[1]Plan4!H13)</f>
        <v>2</v>
      </c>
      <c r="L21" s="252"/>
      <c r="M21" s="252"/>
      <c r="N21" s="252">
        <f>CHOOSE([1]Plan4!$B$17,[1]Plan4!I13,[1]Plan4!J13,[1]Plan4!K13,[1]Plan4!L13,[1]Plan4!M13,[1]Plan4!N13)</f>
        <v>2</v>
      </c>
      <c r="O21" s="252"/>
      <c r="P21" s="252"/>
      <c r="Q21" s="252">
        <f>CHOOSE([1]Plan4!$B$17,[1]Plan4!O13,[1]Plan4!P13,[1]Plan4!Q13,[1]Plan4!R13,[1]Plan4!S13,[1]Plan4!T13)</f>
        <v>5</v>
      </c>
      <c r="R21" s="252"/>
      <c r="S21" s="253"/>
      <c r="T21" s="123"/>
      <c r="U21" s="122"/>
    </row>
    <row r="22" spans="2:22" ht="16.5" customHeight="1" thickBot="1">
      <c r="B22" s="275" t="s">
        <v>238</v>
      </c>
      <c r="C22" s="276"/>
      <c r="D22" s="276"/>
      <c r="E22" s="276"/>
      <c r="F22" s="276"/>
      <c r="G22" s="277">
        <f>IF([1]Plan4!B26=1,4.5,0)</f>
        <v>4.5</v>
      </c>
      <c r="H22" s="278"/>
      <c r="I22" s="279"/>
      <c r="J22" s="122"/>
      <c r="K22" s="241"/>
      <c r="L22" s="241"/>
      <c r="M22" s="241"/>
      <c r="N22" s="241"/>
      <c r="O22" s="241"/>
      <c r="P22" s="241"/>
      <c r="Q22" s="241"/>
      <c r="R22" s="241"/>
      <c r="S22" s="241"/>
    </row>
    <row r="23" spans="2:22" ht="26.25" customHeight="1" thickBot="1">
      <c r="B23" s="262" t="s">
        <v>239</v>
      </c>
      <c r="C23" s="263"/>
      <c r="D23" s="263"/>
      <c r="E23" s="263"/>
      <c r="F23" s="264"/>
      <c r="G23" s="265">
        <f>TRUNC((((((1+G14/100+G15/100+G16/100)*(1+G17/100)*(1+G18/100))/(1-(G19/100+G20/100+G21/100+G22/100)))-1)*100),2)</f>
        <v>27</v>
      </c>
      <c r="H23" s="266"/>
      <c r="I23" s="267"/>
      <c r="J23" s="122"/>
      <c r="K23" s="135"/>
      <c r="L23" s="136"/>
      <c r="M23" s="136"/>
      <c r="N23" s="136"/>
      <c r="O23" s="136"/>
      <c r="P23" s="136"/>
      <c r="Q23" s="136"/>
      <c r="R23" s="136"/>
      <c r="S23" s="137"/>
    </row>
    <row r="24" spans="2:22" ht="15" customHeight="1"/>
    <row r="25" spans="2:22" ht="30.75" customHeight="1">
      <c r="B25" s="244" t="s">
        <v>240</v>
      </c>
      <c r="C25" s="245"/>
      <c r="D25" s="245"/>
      <c r="E25" s="245"/>
      <c r="F25" s="245"/>
      <c r="G25" s="245"/>
      <c r="H25" s="245"/>
      <c r="I25" s="246"/>
      <c r="J25" s="138"/>
      <c r="K25" s="247" t="s">
        <v>241</v>
      </c>
      <c r="L25" s="248"/>
      <c r="M25" s="248"/>
      <c r="N25" s="248"/>
      <c r="O25" s="248"/>
      <c r="P25" s="248"/>
      <c r="Q25" s="248"/>
      <c r="R25" s="248"/>
      <c r="S25" s="249"/>
    </row>
    <row r="26" spans="2:22" ht="22.5" customHeight="1">
      <c r="B26" s="250" t="s">
        <v>242</v>
      </c>
      <c r="C26" s="251"/>
      <c r="D26" s="251"/>
      <c r="E26" s="251"/>
      <c r="F26" s="251"/>
      <c r="G26" s="252">
        <f>TRUNC(((((1+G14/100+G15/100+G16/100)*(1+G17/100)*(1+G18/100))/(1-(G19/100+G20/100+G21/100)))-1)*100,2)</f>
        <v>20.87</v>
      </c>
      <c r="H26" s="252"/>
      <c r="I26" s="253"/>
      <c r="J26" s="139" t="str">
        <f>IF(G26&lt;K26," Atenção",IF(G26&gt;Q26,"Atenção","OK"))</f>
        <v>OK</v>
      </c>
      <c r="K26" s="254">
        <f>CHOOSE([1]Plan4!$B$17,[1]Plan4!O19,[1]Plan4!O20,[1]Plan4!O21,[1]Plan4!O22,[1]Plan4!O23,[1]Plan4!O24)</f>
        <v>20.34</v>
      </c>
      <c r="L26" s="252"/>
      <c r="M26" s="252"/>
      <c r="N26" s="252">
        <f>CHOOSE([1]Plan4!$B$17,[1]Plan4!Q19,[1]Plan4!Q20,[1]Plan4!Q21,[1]Plan4!Q22,[1]Plan4!Q23,[1]Plan4!Q24)</f>
        <v>22.12</v>
      </c>
      <c r="O26" s="252"/>
      <c r="P26" s="252"/>
      <c r="Q26" s="252">
        <f>CHOOSE([1]Plan4!$B$17,[1]Plan4!S19,[1]Plan4!S20,[1]Plan4!S21,[1]Plan4!S22,[1]Plan4!S23,[1]Plan4!S24)</f>
        <v>25</v>
      </c>
      <c r="R26" s="252"/>
      <c r="S26" s="253"/>
    </row>
    <row r="27" spans="2:22" ht="17.25" customHeight="1">
      <c r="B27" s="255" t="str">
        <f>IF(J26&lt;&gt;"OK", "O valor de BDI sem a desoneração está fora da faixa admitida no Acórdão TCU Plenária 2622/2013.",".")</f>
        <v>.</v>
      </c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</row>
    <row r="28" spans="2:22" ht="15.75">
      <c r="B28" s="256" t="s">
        <v>243</v>
      </c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</row>
    <row r="29" spans="2:22" ht="129" customHeight="1">
      <c r="B29" s="257" t="str">
        <f>"DECLARO que, de acordo com a legislação tributária do município de "&amp;G6&amp;", considerando a natureza da obra acima discriminada, para cálculo do valor de ISS a ser cobrado da empresa construtora, é aplicada a aliquota de "&amp;IF(G21="",0,G21)&amp;"% sobre o valor total da obra."&amp;"
"&amp;"
"&amp;"DECLARO que o percentual de encargos sociais utilizados no valor da mão-de-obra do orçamento são os encargos sociais praticados pelo SINAPI e/ou SICRO."&amp;"
"&amp;"
"&amp;"DECLARO que o orçamento da obra foi verificado com os custos nas duas possibilidades de CONTRIBUIÇÃO PREVIDENCIÁRIA e foi adotada a modalidade "&amp;IF([1]Plan4!B26=1,"COM DESONERAÇÃO"&amp;" por ser a mais adequada ao Tomador "&amp;G3&amp;".",IF([1]Plan4!B26=2,"SEM DESONERAÇÃO","")&amp;" por ser a mais adequada ao Tomador "&amp;G3&amp;".")</f>
        <v>DECLARO que, de acordo com a legislação tributária do município de LONTRA, considerando a natureza da obra acima discriminada, para cálculo do valor de ISS a ser cobrado da empresa construtora, é aplicada a aliquota de 3% sobre o valor total da obra.
DECLARO que o percentual de encargos sociais utilizados no valor da mão-de-obra do orçamento são os encargos sociais praticados pelo SINAPI e/ou SICRO.
DECLARO que o orçamento da obra foi verificado com os custos nas duas possibilidades de CONTRIBUIÇÃO PREVIDENCIÁRIA e foi adotada a modalidade COM DESONERAÇÃO por ser a mais adequada ao Tomador PREFEITURA MUNICIPAL DE LONTRA.</v>
      </c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</row>
    <row r="30" spans="2:22" ht="22.5" customHeight="1">
      <c r="B30" s="258" t="str">
        <f>IF(OR(T34=FALSE,T35=FALSE,T37=FALSE,J41=FALSE),("Atenção - Não esqueça de preencher o(s) campo(s): -" &amp; IF(T34=FALSE," Nº DA ART/RRT -","") &amp; IF(T35=FALSE," DATA -","") &amp; IF(T37=FALSE," IDENTIFICAÇÃO DO RESPONSÁVEL TÉCNICO -","") &amp; IF(J41=FALSE," IDENTIFICAÇÃO DO TOMADOR -","") &amp; ""),".")</f>
        <v>Atenção - Não esqueça de preencher o(s) campo(s): - Nº DA ART/RRT - IDENTIFICAÇÃO DO TOMADOR -</v>
      </c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</row>
    <row r="31" spans="2:22" ht="12.75" customHeight="1">
      <c r="B31" s="123" t="s">
        <v>244</v>
      </c>
      <c r="T31" s="123"/>
    </row>
    <row r="32" spans="2:22" ht="38.25" customHeight="1">
      <c r="B32" s="259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1"/>
      <c r="T32" s="123"/>
    </row>
    <row r="33" spans="2:20" ht="17.100000000000001" customHeight="1">
      <c r="T33" s="123"/>
    </row>
    <row r="34" spans="2:20" ht="20.100000000000001" customHeight="1">
      <c r="B34" s="224"/>
      <c r="C34" s="225"/>
      <c r="D34" s="225"/>
      <c r="E34" s="225"/>
      <c r="F34" s="225"/>
      <c r="G34" s="225"/>
      <c r="H34" s="225"/>
      <c r="I34" s="225"/>
      <c r="J34" s="242"/>
      <c r="K34" s="242"/>
      <c r="L34" s="242"/>
      <c r="M34" s="242"/>
      <c r="N34" s="242"/>
      <c r="O34" s="242"/>
      <c r="P34" s="242"/>
      <c r="Q34" s="242"/>
      <c r="R34" s="242"/>
      <c r="S34" s="243"/>
      <c r="T34" s="122" t="b">
        <f>IF(LEN(J34)&lt;4,FALSE,TRUE)</f>
        <v>0</v>
      </c>
    </row>
    <row r="35" spans="2:20" ht="14.25" customHeight="1">
      <c r="B35" s="227" t="s">
        <v>245</v>
      </c>
      <c r="C35" s="228"/>
      <c r="D35" s="228"/>
      <c r="E35" s="228"/>
      <c r="F35" s="228"/>
      <c r="G35" s="228"/>
      <c r="H35" s="228"/>
      <c r="I35" s="228"/>
      <c r="J35" s="236" t="s">
        <v>246</v>
      </c>
      <c r="K35" s="237"/>
      <c r="L35" s="237"/>
      <c r="M35" s="237"/>
      <c r="N35" s="237"/>
      <c r="O35" s="237"/>
      <c r="P35" s="237"/>
      <c r="Q35" s="237"/>
      <c r="R35" s="237"/>
      <c r="S35" s="238"/>
      <c r="T35" s="122" t="b">
        <f>IF(LEN(J36)&lt;4,FALSE,TRUE)</f>
        <v>1</v>
      </c>
    </row>
    <row r="36" spans="2:20" ht="12.75" customHeight="1">
      <c r="B36" s="230" t="s">
        <v>254</v>
      </c>
      <c r="C36" s="231"/>
      <c r="D36" s="231"/>
      <c r="E36" s="231"/>
      <c r="F36" s="231"/>
      <c r="G36" s="231"/>
      <c r="H36" s="231"/>
      <c r="I36" s="231"/>
      <c r="J36" s="239" t="s">
        <v>255</v>
      </c>
      <c r="K36" s="239"/>
      <c r="L36" s="239"/>
      <c r="M36" s="239"/>
      <c r="N36" s="239"/>
      <c r="O36" s="239"/>
      <c r="P36" s="239"/>
      <c r="Q36" s="239"/>
      <c r="R36" s="239"/>
      <c r="S36" s="240"/>
    </row>
    <row r="37" spans="2:20" ht="12.75" customHeight="1">
      <c r="B37" s="233" t="s">
        <v>247</v>
      </c>
      <c r="C37" s="234"/>
      <c r="D37" s="234"/>
      <c r="E37" s="234"/>
      <c r="F37" s="234"/>
      <c r="G37" s="234"/>
      <c r="H37" s="234"/>
      <c r="I37" s="234"/>
      <c r="J37" s="234" t="s">
        <v>248</v>
      </c>
      <c r="K37" s="234"/>
      <c r="L37" s="234"/>
      <c r="M37" s="234"/>
      <c r="N37" s="234"/>
      <c r="O37" s="234"/>
      <c r="P37" s="234"/>
      <c r="Q37" s="234"/>
      <c r="R37" s="234"/>
      <c r="S37" s="235"/>
      <c r="T37" s="122" t="b">
        <f>IF(LEN(B36)&lt;4,FALSE,TRUE)</f>
        <v>1</v>
      </c>
    </row>
    <row r="38" spans="2:20" ht="17.100000000000001" customHeight="1"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</row>
    <row r="39" spans="2:20" ht="20.100000000000001" customHeight="1">
      <c r="B39" s="224"/>
      <c r="C39" s="225"/>
      <c r="D39" s="225"/>
      <c r="E39" s="225"/>
      <c r="F39" s="225"/>
      <c r="G39" s="225"/>
      <c r="H39" s="225"/>
      <c r="I39" s="226"/>
    </row>
    <row r="40" spans="2:20">
      <c r="B40" s="227" t="s">
        <v>249</v>
      </c>
      <c r="C40" s="228"/>
      <c r="D40" s="228"/>
      <c r="E40" s="228"/>
      <c r="F40" s="228"/>
      <c r="G40" s="228"/>
      <c r="H40" s="228"/>
      <c r="I40" s="229"/>
    </row>
    <row r="41" spans="2:20">
      <c r="B41" s="230"/>
      <c r="C41" s="231"/>
      <c r="D41" s="231"/>
      <c r="E41" s="231"/>
      <c r="F41" s="231"/>
      <c r="G41" s="231"/>
      <c r="H41" s="231"/>
      <c r="I41" s="232"/>
      <c r="J41" s="122" t="b">
        <f>IF(LEN(B41)&lt;4,FALSE,TRUE)</f>
        <v>0</v>
      </c>
    </row>
    <row r="42" spans="2:20">
      <c r="B42" s="233" t="s">
        <v>250</v>
      </c>
      <c r="C42" s="234"/>
      <c r="D42" s="234"/>
      <c r="E42" s="234"/>
      <c r="F42" s="234"/>
      <c r="G42" s="234"/>
      <c r="H42" s="234"/>
      <c r="I42" s="235"/>
      <c r="T42" s="123"/>
    </row>
    <row r="43" spans="2:20">
      <c r="T43" s="123"/>
    </row>
    <row r="49" ht="12.75" customHeight="1"/>
  </sheetData>
  <sheetProtection password="C664" sheet="1" objects="1" scenarios="1"/>
  <mergeCells count="94">
    <mergeCell ref="B5:F5"/>
    <mergeCell ref="G5:S5"/>
    <mergeCell ref="B1:S1"/>
    <mergeCell ref="B3:F3"/>
    <mergeCell ref="G3:S3"/>
    <mergeCell ref="B4:F4"/>
    <mergeCell ref="G4:S4"/>
    <mergeCell ref="B6:F6"/>
    <mergeCell ref="G6:S6"/>
    <mergeCell ref="B7:F7"/>
    <mergeCell ref="B8:F8"/>
    <mergeCell ref="B9:Q9"/>
    <mergeCell ref="R9:S9"/>
    <mergeCell ref="B10:Q10"/>
    <mergeCell ref="R10:S10"/>
    <mergeCell ref="B11:S11"/>
    <mergeCell ref="B12:F13"/>
    <mergeCell ref="G12:I13"/>
    <mergeCell ref="K12:S12"/>
    <mergeCell ref="K13:M13"/>
    <mergeCell ref="N13:P13"/>
    <mergeCell ref="Q13:S13"/>
    <mergeCell ref="B15:F15"/>
    <mergeCell ref="G15:I15"/>
    <mergeCell ref="K15:M15"/>
    <mergeCell ref="N15:P15"/>
    <mergeCell ref="Q15:S15"/>
    <mergeCell ref="B14:F14"/>
    <mergeCell ref="G14:I14"/>
    <mergeCell ref="K14:M14"/>
    <mergeCell ref="N14:P14"/>
    <mergeCell ref="Q14:S14"/>
    <mergeCell ref="B17:F17"/>
    <mergeCell ref="G17:I17"/>
    <mergeCell ref="K17:M17"/>
    <mergeCell ref="N17:P17"/>
    <mergeCell ref="Q17:S17"/>
    <mergeCell ref="B16:F16"/>
    <mergeCell ref="G16:I16"/>
    <mergeCell ref="K16:M16"/>
    <mergeCell ref="N16:P16"/>
    <mergeCell ref="Q16:S16"/>
    <mergeCell ref="B19:F19"/>
    <mergeCell ref="G19:I19"/>
    <mergeCell ref="K19:M19"/>
    <mergeCell ref="N19:P19"/>
    <mergeCell ref="Q19:S19"/>
    <mergeCell ref="B18:F18"/>
    <mergeCell ref="G18:I18"/>
    <mergeCell ref="K18:M18"/>
    <mergeCell ref="N18:P18"/>
    <mergeCell ref="Q18:S18"/>
    <mergeCell ref="N20:P20"/>
    <mergeCell ref="Q20:S20"/>
    <mergeCell ref="B21:F21"/>
    <mergeCell ref="G21:I21"/>
    <mergeCell ref="K21:M21"/>
    <mergeCell ref="N21:P21"/>
    <mergeCell ref="Q21:S21"/>
    <mergeCell ref="B23:F23"/>
    <mergeCell ref="G23:I23"/>
    <mergeCell ref="B20:F20"/>
    <mergeCell ref="G20:I20"/>
    <mergeCell ref="K20:M20"/>
    <mergeCell ref="B22:F22"/>
    <mergeCell ref="G22:I22"/>
    <mergeCell ref="K22:M22"/>
    <mergeCell ref="N22:P22"/>
    <mergeCell ref="Q22:S22"/>
    <mergeCell ref="B34:I34"/>
    <mergeCell ref="J34:S34"/>
    <mergeCell ref="B25:I25"/>
    <mergeCell ref="K25:S25"/>
    <mergeCell ref="B26:F26"/>
    <mergeCell ref="G26:I26"/>
    <mergeCell ref="K26:M26"/>
    <mergeCell ref="N26:P26"/>
    <mergeCell ref="Q26:S26"/>
    <mergeCell ref="B27:S27"/>
    <mergeCell ref="B28:S28"/>
    <mergeCell ref="B29:S29"/>
    <mergeCell ref="B30:S30"/>
    <mergeCell ref="B32:S32"/>
    <mergeCell ref="B35:I35"/>
    <mergeCell ref="J35:S35"/>
    <mergeCell ref="B36:I36"/>
    <mergeCell ref="J36:S36"/>
    <mergeCell ref="B37:I37"/>
    <mergeCell ref="J37:S37"/>
    <mergeCell ref="B38:S38"/>
    <mergeCell ref="B39:I39"/>
    <mergeCell ref="B40:I40"/>
    <mergeCell ref="B41:I41"/>
    <mergeCell ref="B42:I42"/>
  </mergeCells>
  <conditionalFormatting sqref="T14:T20 J26">
    <cfRule type="cellIs" dxfId="4" priority="1" stopIfTrue="1" operator="notEqual">
      <formula>"OK"</formula>
    </cfRule>
  </conditionalFormatting>
  <conditionalFormatting sqref="J34:S34 B36:S36 G3:S6 B32:S32 G14:I20 R9:S10 B41:I41">
    <cfRule type="cellIs" dxfId="3" priority="2" stopIfTrue="1" operator="equal">
      <formula>0</formula>
    </cfRule>
  </conditionalFormatting>
  <conditionalFormatting sqref="B11:S11">
    <cfRule type="cellIs" dxfId="2" priority="3" stopIfTrue="1" operator="notEqual">
      <formula>"."</formula>
    </cfRule>
  </conditionalFormatting>
  <conditionalFormatting sqref="B27:S27">
    <cfRule type="cellIs" dxfId="1" priority="4" stopIfTrue="1" operator="notEqual">
      <formula>"."</formula>
    </cfRule>
  </conditionalFormatting>
  <conditionalFormatting sqref="B30:S30">
    <cfRule type="cellIs" dxfId="0" priority="5" stopIfTrue="1" operator="notEqual">
      <formula>"."</formula>
    </cfRule>
  </conditionalFormatting>
  <pageMargins left="0.78740157499999996" right="0.78740157499999996" top="0.49" bottom="0.5" header="0.49212598499999999" footer="0.49212598499999999"/>
  <pageSetup paperSize="9" scale="92" orientation="portrait" horizontalDpi="4294967295" verticalDpi="429496729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18</xdr:col>
                    <xdr:colOff>190500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19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Plan Geral  B_110V</vt:lpstr>
      <vt:lpstr>CRONOGRAMA FISICO FINANCEIRO</vt:lpstr>
      <vt:lpstr>CALCULO</vt:lpstr>
      <vt:lpstr>BDI</vt:lpstr>
      <vt:lpstr>BDI!Area_de_impressao</vt:lpstr>
      <vt:lpstr>CALCULO!Area_de_impressao</vt:lpstr>
      <vt:lpstr>'CRONOGRAMA FISICO FINANCEIRO'!Area_de_impressao</vt:lpstr>
      <vt:lpstr>'Plan Geral  B_110V'!Area_de_impressao</vt:lpstr>
      <vt:lpstr>CALCULO!Titulos_de_impressao</vt:lpstr>
      <vt:lpstr>'Plan Geral  B_110V'!Titulos_de_impressao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pc</cp:lastModifiedBy>
  <cp:lastPrinted>2014-12-03T12:10:35Z</cp:lastPrinted>
  <dcterms:created xsi:type="dcterms:W3CDTF">2012-10-15T18:57:41Z</dcterms:created>
  <dcterms:modified xsi:type="dcterms:W3CDTF">2023-08-23T10:38:20Z</dcterms:modified>
</cp:coreProperties>
</file>